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18192" windowHeight="11640" activeTab="1"/>
  </bookViews>
  <sheets>
    <sheet name="Bevétel" sheetId="4" r:id="rId1"/>
    <sheet name="Költség" sheetId="2" r:id="rId2"/>
    <sheet name="Telepítés" sheetId="5" r:id="rId3"/>
  </sheets>
  <calcPr calcId="145621"/>
</workbook>
</file>

<file path=xl/calcChain.xml><?xml version="1.0" encoding="utf-8"?>
<calcChain xmlns="http://schemas.openxmlformats.org/spreadsheetml/2006/main">
  <c r="K15" i="4" l="1"/>
  <c r="J15" i="4"/>
  <c r="I15" i="4"/>
  <c r="H15" i="4"/>
  <c r="E15" i="4"/>
  <c r="D15" i="4"/>
  <c r="C15" i="4"/>
  <c r="F15" i="4"/>
  <c r="G15" i="4"/>
  <c r="B54" i="4"/>
  <c r="B53" i="4"/>
  <c r="B52" i="4"/>
  <c r="B51" i="4"/>
  <c r="B48" i="4"/>
  <c r="B47" i="4"/>
  <c r="B46" i="4"/>
  <c r="B49" i="4"/>
  <c r="M10" i="4"/>
  <c r="B50" i="4" s="1"/>
  <c r="B39" i="4"/>
  <c r="B38" i="4"/>
  <c r="B37" i="4"/>
  <c r="J36" i="4"/>
  <c r="I36" i="4"/>
  <c r="H36" i="4"/>
  <c r="G36" i="4"/>
  <c r="F36" i="4"/>
  <c r="E36" i="4"/>
  <c r="D36" i="4"/>
  <c r="C36" i="4"/>
  <c r="J35" i="4"/>
  <c r="I35" i="4"/>
  <c r="H35" i="4"/>
  <c r="G35" i="4"/>
  <c r="F35" i="4"/>
  <c r="E35" i="4"/>
  <c r="D35" i="4"/>
  <c r="C35" i="4"/>
  <c r="J34" i="4"/>
  <c r="I34" i="4"/>
  <c r="H34" i="4"/>
  <c r="G34" i="4"/>
  <c r="F34" i="4"/>
  <c r="E34" i="4"/>
  <c r="D34" i="4"/>
  <c r="C34" i="4"/>
  <c r="B33" i="4"/>
  <c r="J32" i="4"/>
  <c r="I32" i="4"/>
  <c r="H32" i="4"/>
  <c r="G32" i="4"/>
  <c r="F32" i="4"/>
  <c r="E32" i="4"/>
  <c r="D32" i="4"/>
  <c r="C32" i="4"/>
  <c r="J31" i="4"/>
  <c r="I31" i="4"/>
  <c r="H31" i="4"/>
  <c r="G31" i="4"/>
  <c r="F31" i="4"/>
  <c r="E31" i="4"/>
  <c r="D31" i="4"/>
  <c r="C31" i="4"/>
  <c r="B36" i="4"/>
  <c r="B32" i="4"/>
  <c r="B31" i="4"/>
  <c r="B34" i="4"/>
  <c r="K34" i="4" s="1"/>
  <c r="K35" i="4"/>
  <c r="E30" i="4"/>
  <c r="D30" i="4"/>
  <c r="C30" i="4"/>
  <c r="F30" i="4"/>
  <c r="K30" i="4"/>
  <c r="J30" i="4"/>
  <c r="I30" i="4"/>
  <c r="H30" i="4"/>
  <c r="B22" i="4"/>
  <c r="B23" i="4" s="1"/>
  <c r="B24" i="4" s="1"/>
  <c r="B18" i="4"/>
  <c r="B17" i="4"/>
  <c r="B16" i="4"/>
  <c r="B19" i="4"/>
  <c r="B20" i="4"/>
  <c r="E10" i="4"/>
  <c r="B35" i="4"/>
  <c r="G30" i="4"/>
  <c r="G5" i="4"/>
  <c r="F5" i="4"/>
  <c r="E5" i="4"/>
  <c r="F6" i="4"/>
  <c r="F4" i="4"/>
  <c r="G6" i="4"/>
  <c r="G4" i="4"/>
  <c r="K36" i="4" l="1"/>
  <c r="H5" i="4"/>
  <c r="K31" i="4" l="1"/>
  <c r="K32" i="4"/>
  <c r="P10" i="4"/>
  <c r="G45" i="4" s="1"/>
  <c r="E45" i="4" l="1"/>
  <c r="G54" i="4"/>
  <c r="G50" i="4"/>
  <c r="G46" i="4"/>
  <c r="K45" i="4"/>
  <c r="G52" i="4"/>
  <c r="D45" i="4"/>
  <c r="G51" i="4"/>
  <c r="C45" i="4"/>
  <c r="G53" i="4"/>
  <c r="G49" i="4"/>
  <c r="F45" i="4"/>
  <c r="I45" i="4"/>
  <c r="G48" i="4"/>
  <c r="H45" i="4"/>
  <c r="G47" i="4"/>
  <c r="J45" i="4"/>
  <c r="K46" i="4"/>
  <c r="D45" i="5"/>
  <c r="C30" i="5"/>
  <c r="J52" i="4" l="1"/>
  <c r="J48" i="4"/>
  <c r="J54" i="4"/>
  <c r="J46" i="4"/>
  <c r="J49" i="4"/>
  <c r="J51" i="4"/>
  <c r="J47" i="4"/>
  <c r="J50" i="4"/>
  <c r="J53" i="4"/>
  <c r="K53" i="4"/>
  <c r="K54" i="4"/>
  <c r="K52" i="4"/>
  <c r="K51" i="4"/>
  <c r="K50" i="4"/>
  <c r="K47" i="4"/>
  <c r="K49" i="4"/>
  <c r="K48" i="4"/>
  <c r="F54" i="4"/>
  <c r="F49" i="4"/>
  <c r="F53" i="4"/>
  <c r="F47" i="4"/>
  <c r="F52" i="4"/>
  <c r="F46" i="4"/>
  <c r="F50" i="4"/>
  <c r="F51" i="4"/>
  <c r="F48" i="4"/>
  <c r="I54" i="4"/>
  <c r="I47" i="4"/>
  <c r="I51" i="4"/>
  <c r="I49" i="4"/>
  <c r="I50" i="4"/>
  <c r="I48" i="4"/>
  <c r="I52" i="4"/>
  <c r="I53" i="4"/>
  <c r="I46" i="4"/>
  <c r="C54" i="4"/>
  <c r="C47" i="4"/>
  <c r="C51" i="4"/>
  <c r="C53" i="4"/>
  <c r="C50" i="4"/>
  <c r="C48" i="4"/>
  <c r="C52" i="4"/>
  <c r="C49" i="4"/>
  <c r="C46" i="4"/>
  <c r="E52" i="4"/>
  <c r="E48" i="4"/>
  <c r="E54" i="4"/>
  <c r="E50" i="4"/>
  <c r="E49" i="4"/>
  <c r="E51" i="4"/>
  <c r="E47" i="4"/>
  <c r="E46" i="4"/>
  <c r="E53" i="4"/>
  <c r="H54" i="4"/>
  <c r="H47" i="4"/>
  <c r="H49" i="4"/>
  <c r="H51" i="4"/>
  <c r="H53" i="4"/>
  <c r="H48" i="4"/>
  <c r="H52" i="4"/>
  <c r="H46" i="4"/>
  <c r="H50" i="4"/>
  <c r="D54" i="4"/>
  <c r="D49" i="4"/>
  <c r="D53" i="4"/>
  <c r="D46" i="4"/>
  <c r="D48" i="4"/>
  <c r="D50" i="4"/>
  <c r="D52" i="4"/>
  <c r="D47" i="4"/>
  <c r="D51" i="4"/>
  <c r="C45" i="5"/>
  <c r="E45" i="5" s="1"/>
  <c r="C43" i="5"/>
  <c r="E43" i="5" s="1"/>
  <c r="C42" i="5"/>
  <c r="E42" i="5" s="1"/>
  <c r="C40" i="5"/>
  <c r="E40" i="5" s="1"/>
  <c r="C41" i="5"/>
  <c r="E41" i="5" s="1"/>
  <c r="C39" i="5"/>
  <c r="E39" i="5" s="1"/>
  <c r="C38" i="5"/>
  <c r="E38" i="5" s="1"/>
  <c r="C37" i="5"/>
  <c r="E37" i="5" s="1"/>
  <c r="C36" i="5"/>
  <c r="E36" i="5" s="1"/>
  <c r="C35" i="5"/>
  <c r="E35" i="5" s="1"/>
  <c r="C34" i="5"/>
  <c r="E34" i="5" s="1"/>
  <c r="C33" i="5"/>
  <c r="E33" i="5" s="1"/>
  <c r="E22" i="5"/>
  <c r="E21" i="5"/>
  <c r="E25" i="5" l="1"/>
  <c r="C44" i="5"/>
  <c r="E44" i="5" s="1"/>
  <c r="E46" i="5" s="1"/>
  <c r="E4" i="4"/>
  <c r="E6" i="4" l="1"/>
  <c r="E7" i="4" s="1"/>
  <c r="H4" i="4"/>
  <c r="H6" i="4"/>
  <c r="C22" i="2"/>
  <c r="F139" i="2" s="1"/>
  <c r="F250" i="2"/>
  <c r="G250" i="2" s="1"/>
  <c r="F253" i="2"/>
  <c r="G253" i="2" s="1"/>
  <c r="B253" i="2"/>
  <c r="F251" i="2"/>
  <c r="G251" i="2" s="1"/>
  <c r="F249" i="2"/>
  <c r="G249" i="2" s="1"/>
  <c r="F248" i="2"/>
  <c r="G248" i="2" s="1"/>
  <c r="F247" i="2"/>
  <c r="G247" i="2" s="1"/>
  <c r="F246" i="2"/>
  <c r="G246" i="2" s="1"/>
  <c r="F245" i="2"/>
  <c r="G245" i="2" s="1"/>
  <c r="F244" i="2"/>
  <c r="G244" i="2" s="1"/>
  <c r="F243" i="2"/>
  <c r="G243" i="2" s="1"/>
  <c r="G241" i="2"/>
  <c r="G242" i="2" s="1"/>
  <c r="F241" i="2"/>
  <c r="F240" i="2"/>
  <c r="G240" i="2" s="1"/>
  <c r="F239" i="2"/>
  <c r="G239" i="2" s="1"/>
  <c r="F238" i="2"/>
  <c r="G238" i="2" s="1"/>
  <c r="G236" i="2"/>
  <c r="G237" i="2" s="1"/>
  <c r="F236" i="2"/>
  <c r="F235" i="2"/>
  <c r="G235" i="2" s="1"/>
  <c r="F234" i="2"/>
  <c r="G234" i="2" s="1"/>
  <c r="G232" i="2"/>
  <c r="G233" i="2" s="1"/>
  <c r="F232" i="2"/>
  <c r="F231" i="2"/>
  <c r="G231" i="2" s="1"/>
  <c r="F230" i="2"/>
  <c r="G230" i="2" s="1"/>
  <c r="F229" i="2"/>
  <c r="G229" i="2" s="1"/>
  <c r="F228" i="2"/>
  <c r="G228" i="2" s="1"/>
  <c r="G226" i="2"/>
  <c r="G227" i="2" s="1"/>
  <c r="F226" i="2"/>
  <c r="F225" i="2"/>
  <c r="G225" i="2" s="1"/>
  <c r="F224" i="2"/>
  <c r="G224" i="2" s="1"/>
  <c r="F223" i="2"/>
  <c r="G223" i="2" s="1"/>
  <c r="G221" i="2"/>
  <c r="G222" i="2" s="1"/>
  <c r="F221" i="2"/>
  <c r="G219" i="2"/>
  <c r="G218" i="2"/>
  <c r="F218" i="2"/>
  <c r="G216" i="2"/>
  <c r="G217" i="2" s="1"/>
  <c r="F216" i="2"/>
  <c r="G214" i="2"/>
  <c r="G215" i="2" s="1"/>
  <c r="F214" i="2"/>
  <c r="G212" i="2"/>
  <c r="G213" i="2" s="1"/>
  <c r="F212" i="2"/>
  <c r="G210" i="2"/>
  <c r="G211" i="2" s="1"/>
  <c r="F210" i="2"/>
  <c r="G208" i="2"/>
  <c r="G209" i="2" s="1"/>
  <c r="F208" i="2"/>
  <c r="G206" i="2"/>
  <c r="G207" i="2" s="1"/>
  <c r="F206" i="2"/>
  <c r="G204" i="2"/>
  <c r="G205" i="2" s="1"/>
  <c r="F204" i="2"/>
  <c r="G202" i="2"/>
  <c r="G203" i="2" s="1"/>
  <c r="F202" i="2"/>
  <c r="F200" i="2"/>
  <c r="G200" i="2" s="1"/>
  <c r="G199" i="2"/>
  <c r="F199" i="2"/>
  <c r="F198" i="2"/>
  <c r="G198" i="2" s="1"/>
  <c r="G196" i="2"/>
  <c r="G197" i="2" s="1"/>
  <c r="F196" i="2"/>
  <c r="G174" i="2"/>
  <c r="G175" i="2" s="1"/>
  <c r="F174" i="2"/>
  <c r="G170" i="2"/>
  <c r="G171" i="2" s="1"/>
  <c r="F170" i="2"/>
  <c r="G164" i="2"/>
  <c r="G165" i="2" s="1"/>
  <c r="F164" i="2"/>
  <c r="G159" i="2"/>
  <c r="G160" i="2" s="1"/>
  <c r="F159" i="2"/>
  <c r="F181" i="2"/>
  <c r="G181" i="2" s="1"/>
  <c r="F177" i="2"/>
  <c r="G177" i="2" s="1"/>
  <c r="F173" i="2"/>
  <c r="G173" i="2" s="1"/>
  <c r="F172" i="2"/>
  <c r="G172" i="2" s="1"/>
  <c r="F184" i="2"/>
  <c r="G184" i="2" s="1"/>
  <c r="F187" i="2"/>
  <c r="G187" i="2" s="1"/>
  <c r="F186" i="2"/>
  <c r="G186" i="2" s="1"/>
  <c r="F185" i="2"/>
  <c r="F125" i="2"/>
  <c r="F123" i="2"/>
  <c r="F188" i="2"/>
  <c r="G188" i="2" s="1"/>
  <c r="F183" i="2"/>
  <c r="G183" i="2" s="1"/>
  <c r="F122" i="2"/>
  <c r="G122" i="2" s="1"/>
  <c r="F126" i="2"/>
  <c r="G126" i="2" s="1"/>
  <c r="F124" i="2"/>
  <c r="F138" i="2"/>
  <c r="G138" i="2" s="1"/>
  <c r="G137" i="2"/>
  <c r="F137" i="2"/>
  <c r="F136" i="2"/>
  <c r="G136" i="2" s="1"/>
  <c r="G105" i="2"/>
  <c r="G104" i="2"/>
  <c r="F190" i="2"/>
  <c r="G190" i="2" s="1"/>
  <c r="B190" i="2"/>
  <c r="G185" i="2"/>
  <c r="F182" i="2"/>
  <c r="G182" i="2" s="1"/>
  <c r="G179" i="2"/>
  <c r="G180" i="2" s="1"/>
  <c r="F179" i="2"/>
  <c r="F178" i="2"/>
  <c r="G178" i="2" s="1"/>
  <c r="F176" i="2"/>
  <c r="G176" i="2" s="1"/>
  <c r="F169" i="2"/>
  <c r="G169" i="2" s="1"/>
  <c r="F168" i="2"/>
  <c r="G168" i="2" s="1"/>
  <c r="F167" i="2"/>
  <c r="G167" i="2" s="1"/>
  <c r="F166" i="2"/>
  <c r="G166" i="2" s="1"/>
  <c r="F163" i="2"/>
  <c r="G163" i="2" s="1"/>
  <c r="F162" i="2"/>
  <c r="G162" i="2" s="1"/>
  <c r="F161" i="2"/>
  <c r="G161" i="2" s="1"/>
  <c r="G157" i="2"/>
  <c r="G156" i="2"/>
  <c r="F156" i="2"/>
  <c r="G154" i="2"/>
  <c r="G155" i="2" s="1"/>
  <c r="F154" i="2"/>
  <c r="G152" i="2"/>
  <c r="G153" i="2" s="1"/>
  <c r="F152" i="2"/>
  <c r="G150" i="2"/>
  <c r="G151" i="2" s="1"/>
  <c r="F150" i="2"/>
  <c r="G148" i="2"/>
  <c r="G149" i="2" s="1"/>
  <c r="F148" i="2"/>
  <c r="G146" i="2"/>
  <c r="G147" i="2" s="1"/>
  <c r="F146" i="2"/>
  <c r="G144" i="2"/>
  <c r="G145" i="2" s="1"/>
  <c r="F144" i="2"/>
  <c r="G142" i="2"/>
  <c r="G143" i="2" s="1"/>
  <c r="F142" i="2"/>
  <c r="G140" i="2"/>
  <c r="G141" i="2" s="1"/>
  <c r="F140" i="2"/>
  <c r="G134" i="2"/>
  <c r="G135" i="2" s="1"/>
  <c r="F134" i="2"/>
  <c r="F121" i="2"/>
  <c r="G121" i="2" s="1"/>
  <c r="F118" i="2"/>
  <c r="F117" i="2"/>
  <c r="F115" i="2"/>
  <c r="F114" i="2"/>
  <c r="F113" i="2"/>
  <c r="F112" i="2"/>
  <c r="F110" i="2"/>
  <c r="F109" i="2"/>
  <c r="F108" i="2"/>
  <c r="F107" i="2"/>
  <c r="G107" i="2" s="1"/>
  <c r="F78" i="2"/>
  <c r="F128" i="2"/>
  <c r="G124" i="2"/>
  <c r="F119" i="2"/>
  <c r="G119" i="2"/>
  <c r="G120" i="2" s="1"/>
  <c r="F116" i="2"/>
  <c r="G116" i="2" s="1"/>
  <c r="F111" i="2"/>
  <c r="G111" i="2" s="1"/>
  <c r="F71" i="2"/>
  <c r="G71" i="2" s="1"/>
  <c r="F104" i="2"/>
  <c r="F103" i="2"/>
  <c r="G103" i="2" s="1"/>
  <c r="F102" i="2"/>
  <c r="G102" i="2" s="1"/>
  <c r="G100" i="2"/>
  <c r="G101" i="2" s="1"/>
  <c r="G98" i="2"/>
  <c r="G99" i="2" s="1"/>
  <c r="G96" i="2"/>
  <c r="G97" i="2" s="1"/>
  <c r="G94" i="2"/>
  <c r="G95" i="2" s="1"/>
  <c r="G92" i="2"/>
  <c r="G93" i="2" s="1"/>
  <c r="G90" i="2"/>
  <c r="G91" i="2" s="1"/>
  <c r="G88" i="2"/>
  <c r="G89" i="2" s="1"/>
  <c r="G86" i="2"/>
  <c r="G87" i="2" s="1"/>
  <c r="G84" i="2"/>
  <c r="G85" i="2" s="1"/>
  <c r="F100" i="2"/>
  <c r="F96" i="2"/>
  <c r="F92" i="2"/>
  <c r="F88" i="2"/>
  <c r="F98" i="2"/>
  <c r="F94" i="2"/>
  <c r="F90" i="2"/>
  <c r="F86" i="2"/>
  <c r="F84" i="2"/>
  <c r="H7" i="4" l="1"/>
  <c r="B10" i="4" s="1"/>
  <c r="G139" i="2"/>
  <c r="G191" i="2" s="1"/>
  <c r="F201" i="2"/>
  <c r="F254" i="2" s="1"/>
  <c r="G201" i="2"/>
  <c r="G254" i="2" s="1"/>
  <c r="F191" i="2"/>
  <c r="G56" i="2"/>
  <c r="G52" i="2"/>
  <c r="G50" i="2"/>
  <c r="G48" i="2"/>
  <c r="G46" i="2"/>
  <c r="G44" i="2"/>
  <c r="G42" i="2"/>
  <c r="G40" i="2"/>
  <c r="G38" i="2"/>
  <c r="G34" i="2"/>
  <c r="G57" i="2"/>
  <c r="F54" i="2"/>
  <c r="F76" i="2"/>
  <c r="G76" i="2" s="1"/>
  <c r="F75" i="2"/>
  <c r="G75" i="2" s="1"/>
  <c r="F74" i="2"/>
  <c r="G74" i="2" s="1"/>
  <c r="G53" i="2"/>
  <c r="G51" i="2"/>
  <c r="G49" i="2"/>
  <c r="G47" i="2"/>
  <c r="G45" i="2"/>
  <c r="G43" i="2"/>
  <c r="G41" i="2"/>
  <c r="G39" i="2"/>
  <c r="F56" i="2"/>
  <c r="F55" i="2"/>
  <c r="F73" i="2"/>
  <c r="G73" i="2" s="1"/>
  <c r="F72" i="2"/>
  <c r="G72" i="2" s="1"/>
  <c r="F70" i="2"/>
  <c r="F69" i="2"/>
  <c r="G69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F61" i="2"/>
  <c r="G61" i="2" s="1"/>
  <c r="F60" i="2"/>
  <c r="G60" i="2" s="1"/>
  <c r="F59" i="2"/>
  <c r="G59" i="2" s="1"/>
  <c r="F68" i="2"/>
  <c r="G68" i="2" s="1"/>
  <c r="F52" i="2"/>
  <c r="F48" i="2"/>
  <c r="F50" i="2"/>
  <c r="F46" i="2"/>
  <c r="F44" i="2"/>
  <c r="F42" i="2"/>
  <c r="F40" i="2"/>
  <c r="F38" i="2"/>
  <c r="F36" i="2"/>
  <c r="G36" i="2" s="1"/>
  <c r="F34" i="2"/>
  <c r="F37" i="2"/>
  <c r="G118" i="2"/>
  <c r="G117" i="2"/>
  <c r="G115" i="2"/>
  <c r="G114" i="2"/>
  <c r="G113" i="2"/>
  <c r="G110" i="2"/>
  <c r="G109" i="2"/>
  <c r="G108" i="2"/>
  <c r="G112" i="2"/>
  <c r="B128" i="2" l="1"/>
  <c r="G123" i="2"/>
  <c r="G128" i="2" l="1"/>
  <c r="G125" i="2"/>
  <c r="B78" i="2"/>
  <c r="F129" i="2" l="1"/>
  <c r="G129" i="2"/>
  <c r="G78" i="2"/>
  <c r="G55" i="2" l="1"/>
  <c r="G54" i="2"/>
  <c r="G70" i="2"/>
  <c r="G62" i="2"/>
  <c r="G35" i="2" l="1"/>
  <c r="G37" i="2"/>
  <c r="G79" i="2" l="1"/>
  <c r="F79" i="2"/>
  <c r="F10" i="4" l="1"/>
  <c r="H10" i="4" s="1"/>
  <c r="J10" i="4" s="1"/>
  <c r="L10" i="4" l="1"/>
  <c r="Q10" i="4"/>
  <c r="C20" i="4"/>
  <c r="D20" i="4"/>
  <c r="I20" i="4"/>
  <c r="G20" i="4"/>
  <c r="K20" i="4"/>
  <c r="E20" i="4"/>
  <c r="J20" i="4"/>
  <c r="F20" i="4"/>
  <c r="H20" i="4"/>
  <c r="C17" i="4"/>
  <c r="J18" i="4"/>
  <c r="C16" i="4"/>
  <c r="G19" i="4"/>
  <c r="B21" i="4"/>
  <c r="K21" i="4" s="1"/>
  <c r="G21" i="4" l="1"/>
  <c r="J21" i="4"/>
  <c r="E18" i="4"/>
  <c r="K18" i="4"/>
  <c r="F17" i="4"/>
  <c r="I17" i="4"/>
  <c r="G16" i="4"/>
  <c r="H16" i="4"/>
  <c r="F19" i="4"/>
  <c r="C19" i="4"/>
  <c r="E19" i="4"/>
  <c r="I21" i="4"/>
  <c r="C21" i="4"/>
  <c r="D18" i="4"/>
  <c r="H18" i="4"/>
  <c r="H17" i="4"/>
  <c r="J17" i="4"/>
  <c r="D17" i="4"/>
  <c r="D16" i="4"/>
  <c r="J16" i="4"/>
  <c r="D19" i="4"/>
  <c r="K19" i="4"/>
  <c r="F21" i="4"/>
  <c r="D21" i="4"/>
  <c r="E21" i="4"/>
  <c r="C18" i="4"/>
  <c r="G18" i="4"/>
  <c r="G17" i="4"/>
  <c r="E17" i="4"/>
  <c r="K16" i="4"/>
  <c r="I16" i="4"/>
  <c r="J19" i="4"/>
  <c r="I19" i="4"/>
  <c r="H21" i="4"/>
  <c r="I18" i="4"/>
  <c r="F18" i="4"/>
  <c r="K17" i="4"/>
  <c r="F16" i="4"/>
  <c r="E16" i="4"/>
  <c r="H19" i="4"/>
  <c r="D22" i="4" l="1"/>
  <c r="E22" i="4"/>
  <c r="J22" i="4"/>
  <c r="F22" i="4"/>
  <c r="G22" i="4"/>
  <c r="K22" i="4"/>
  <c r="H22" i="4"/>
  <c r="I22" i="4"/>
  <c r="C22" i="4"/>
  <c r="J23" i="4" l="1"/>
  <c r="E23" i="4"/>
  <c r="H23" i="4"/>
  <c r="I23" i="4"/>
  <c r="C23" i="4"/>
  <c r="D23" i="4"/>
  <c r="G23" i="4"/>
  <c r="K23" i="4"/>
  <c r="F23" i="4"/>
  <c r="D24" i="4" l="1"/>
  <c r="I24" i="4"/>
  <c r="H24" i="4"/>
  <c r="F24" i="4"/>
  <c r="C24" i="4"/>
  <c r="G24" i="4"/>
  <c r="J24" i="4"/>
  <c r="E24" i="4"/>
  <c r="K24" i="4"/>
  <c r="G33" i="4" l="1"/>
  <c r="E33" i="4"/>
  <c r="C33" i="4"/>
  <c r="H33" i="4"/>
  <c r="J33" i="4"/>
  <c r="F33" i="4"/>
  <c r="D33" i="4"/>
  <c r="I33" i="4"/>
  <c r="K33" i="4"/>
  <c r="H37" i="4"/>
  <c r="J37" i="4"/>
  <c r="G37" i="4"/>
  <c r="I37" i="4"/>
  <c r="D37" i="4"/>
  <c r="K37" i="4"/>
  <c r="C37" i="4"/>
  <c r="E37" i="4"/>
  <c r="F37" i="4"/>
  <c r="I38" i="4"/>
  <c r="E38" i="4"/>
  <c r="G38" i="4"/>
  <c r="H38" i="4"/>
  <c r="K38" i="4"/>
  <c r="D38" i="4"/>
  <c r="F38" i="4"/>
  <c r="J38" i="4"/>
  <c r="C38" i="4"/>
  <c r="G39" i="4"/>
  <c r="C39" i="4"/>
  <c r="E39" i="4"/>
  <c r="J39" i="4"/>
  <c r="F39" i="4"/>
  <c r="H39" i="4"/>
  <c r="K39" i="4"/>
  <c r="I39" i="4"/>
  <c r="D39" i="4"/>
</calcChain>
</file>

<file path=xl/sharedStrings.xml><?xml version="1.0" encoding="utf-8"?>
<sst xmlns="http://schemas.openxmlformats.org/spreadsheetml/2006/main" count="620" uniqueCount="208">
  <si>
    <t>Művelési költségek a termőre fordulásig</t>
  </si>
  <si>
    <t>Munka</t>
  </si>
  <si>
    <t>Sorköztakaró növény vetése</t>
  </si>
  <si>
    <t>Költség típus</t>
  </si>
  <si>
    <t>munkabér</t>
  </si>
  <si>
    <t>vetőmag</t>
  </si>
  <si>
    <t>Permetezés</t>
  </si>
  <si>
    <t>permetszer</t>
  </si>
  <si>
    <t>Magyarázat</t>
  </si>
  <si>
    <t>Soraljművelés</t>
  </si>
  <si>
    <t>traktor + könnyű tárcsa</t>
  </si>
  <si>
    <t>40 kg / ha (12 db 20 kg-os csomag)</t>
  </si>
  <si>
    <t>traktor + soraljművelő</t>
  </si>
  <si>
    <t>traktor + függesztett  axiálventillátoros permetező</t>
  </si>
  <si>
    <t>középnehéz traktor + eke / réteglazító</t>
  </si>
  <si>
    <t>Permetezőszer árak</t>
  </si>
  <si>
    <t>Thiovit</t>
  </si>
  <si>
    <t>Alginure</t>
  </si>
  <si>
    <t>Prev-B</t>
  </si>
  <si>
    <t>Champion</t>
  </si>
  <si>
    <t>Zöldítő</t>
  </si>
  <si>
    <t>Fűnyírás (virágzás előtt)</t>
  </si>
  <si>
    <t>Fűnyírás (virágzáskor)</t>
  </si>
  <si>
    <t>Fűnyírás (szüretre)</t>
  </si>
  <si>
    <t>Bérmunkában</t>
  </si>
  <si>
    <t>Saját gép bérmunkással</t>
  </si>
  <si>
    <t>Tárcsázás tavasszal (magágy készítés)</t>
  </si>
  <si>
    <t>Metszés (2 szemre)</t>
  </si>
  <si>
    <t>Kinyitás egy ekefejjel vagy soraljművelő tárcsával</t>
  </si>
  <si>
    <t>Tárcsázás, a szeprente beforgatása minden második sorba</t>
  </si>
  <si>
    <t>Talajlazítás</t>
  </si>
  <si>
    <t>Metszés / ha (3 fő)</t>
  </si>
  <si>
    <t>Kötözés /ha (5 fő)</t>
  </si>
  <si>
    <t>Lekötés / ha (5 fő)</t>
  </si>
  <si>
    <t>Befűzés / ha (5 fő)</t>
  </si>
  <si>
    <t>Fattyzás / ha (5 fő)</t>
  </si>
  <si>
    <t>Bérmunka költségei</t>
  </si>
  <si>
    <t>üzemanyag</t>
  </si>
  <si>
    <t xml:space="preserve">Gázolaj (Ft/liter) </t>
  </si>
  <si>
    <t>traktor + fűkasza vagy mulcher</t>
  </si>
  <si>
    <t>Növényvédelem</t>
  </si>
  <si>
    <t>Fűnyírás (maghullatás után)</t>
  </si>
  <si>
    <t>Hiányok pótlása</t>
  </si>
  <si>
    <t>anyagköltség</t>
  </si>
  <si>
    <t>Talajmunkák</t>
  </si>
  <si>
    <r>
      <t>Gyomlálás (</t>
    </r>
    <r>
      <rPr>
        <sz val="11"/>
        <color rgb="FF00B050"/>
        <rFont val="Calibri"/>
        <family val="2"/>
        <charset val="238"/>
        <scheme val="minor"/>
      </rPr>
      <t>opcionális</t>
    </r>
    <r>
      <rPr>
        <sz val="11"/>
        <rFont val="Calibri"/>
        <family val="2"/>
        <charset val="238"/>
        <scheme val="minor"/>
      </rPr>
      <t>)</t>
    </r>
  </si>
  <si>
    <r>
      <t>Kézi kapálása tőkék tövében (</t>
    </r>
    <r>
      <rPr>
        <sz val="11"/>
        <color rgb="FF00B050"/>
        <rFont val="Calibri"/>
        <family val="2"/>
        <charset val="238"/>
        <scheme val="minor"/>
      </rPr>
      <t>opcionális</t>
    </r>
    <r>
      <rPr>
        <sz val="11"/>
        <rFont val="Calibri"/>
        <family val="2"/>
        <charset val="238"/>
        <scheme val="minor"/>
      </rPr>
      <t>)</t>
    </r>
  </si>
  <si>
    <r>
      <t>Felkötözés 30 cm-es magasságnál (</t>
    </r>
    <r>
      <rPr>
        <sz val="11"/>
        <color rgb="FF00B050"/>
        <rFont val="Calibri"/>
        <family val="2"/>
        <charset val="238"/>
        <scheme val="minor"/>
      </rPr>
      <t>opcionális</t>
    </r>
    <r>
      <rPr>
        <sz val="11"/>
        <rFont val="Calibri"/>
        <family val="2"/>
        <charset val="238"/>
        <scheme val="minor"/>
      </rPr>
      <t>)</t>
    </r>
  </si>
  <si>
    <r>
      <t>Felkötözés 60 cm-es magasságnál (</t>
    </r>
    <r>
      <rPr>
        <sz val="11"/>
        <color rgb="FF00B050"/>
        <rFont val="Calibri"/>
        <family val="2"/>
        <charset val="238"/>
        <scheme val="minor"/>
      </rPr>
      <t>opcionális</t>
    </r>
    <r>
      <rPr>
        <sz val="11"/>
        <rFont val="Calibri"/>
        <family val="2"/>
        <charset val="238"/>
        <scheme val="minor"/>
      </rPr>
      <t>)</t>
    </r>
  </si>
  <si>
    <t>5%-os veszteséggel kalkulálva 1266 db</t>
  </si>
  <si>
    <t>Fűnyírás (virágzás után)</t>
  </si>
  <si>
    <t>madzag</t>
  </si>
  <si>
    <t>Növényápolás</t>
  </si>
  <si>
    <t>becslés a tavalyi telepítés alapján (hidrofúró)</t>
  </si>
  <si>
    <r>
      <t>Őszi beszántás* vagy lazítás (</t>
    </r>
    <r>
      <rPr>
        <sz val="11"/>
        <color rgb="FF00B050"/>
        <rFont val="Calibri"/>
        <family val="2"/>
        <charset val="238"/>
        <scheme val="minor"/>
      </rPr>
      <t>opcionális</t>
    </r>
    <r>
      <rPr>
        <sz val="11"/>
        <color theme="1"/>
        <rFont val="Calibri"/>
        <family val="2"/>
        <charset val="238"/>
        <scheme val="minor"/>
      </rPr>
      <t>)</t>
    </r>
  </si>
  <si>
    <t>2. év</t>
  </si>
  <si>
    <t>1. év</t>
  </si>
  <si>
    <r>
      <t xml:space="preserve">Gépi </t>
    </r>
    <r>
      <rPr>
        <sz val="11"/>
        <color theme="5" tint="-0.249977111117893"/>
        <rFont val="Calibri"/>
        <family val="2"/>
        <charset val="238"/>
        <scheme val="minor"/>
      </rPr>
      <t>bérmunka</t>
    </r>
    <r>
      <rPr>
        <sz val="11"/>
        <color theme="1"/>
        <rFont val="Calibri"/>
        <family val="2"/>
        <charset val="238"/>
        <scheme val="minor"/>
      </rPr>
      <t xml:space="preserve"> költsége (traktor + vmilyen adapter) / ha</t>
    </r>
  </si>
  <si>
    <t>Felkötözés 30 cm-es magasságnál</t>
  </si>
  <si>
    <t>Felkötözés 60 cm-es magasságnál</t>
  </si>
  <si>
    <t>2%-os veszteséggel kalkulálva 506 db</t>
  </si>
  <si>
    <t xml:space="preserve"> </t>
  </si>
  <si>
    <t>Szőlőültetvények kondíciójának javítására a növények ellenálló-képességének fokozására közvetlenül a virágzás kezdete előtt 3 liter/ha mennyiségben, teljes virágzáskor 4 liter/ha mennyiségben, a virágzás végétől terméskötődésig 7-10 naponként 5 liter/ha mennyiségben legfeljebb 1 %-os töménységben a levélre permetezve.</t>
  </si>
  <si>
    <t>Hagyományos módon kijuttatva, lombtrágyaként 0,2-0,3 %-os koncentrációban alkalmazható (200-300 ml/100 liter víz).</t>
  </si>
  <si>
    <t>5l/ha kiszórva, minden permetezésnél használható</t>
  </si>
  <si>
    <t>Leírás</t>
  </si>
  <si>
    <t>Ár</t>
  </si>
  <si>
    <t xml:space="preserve">Szőlőben fakadás után, virágzás kezdetéig javasoljuk kijuttatni, virágzástól 3–8 kg/ha (lisztharmat ellen), </t>
  </si>
  <si>
    <t>amennyiben levélatkás fertőzésünk van, a szőlő gyapjas és kisleveles állapotában alkalmazott 10–12 kg/ha dózis tökéletes védelmet nyújt.</t>
  </si>
  <si>
    <t>Szőlőben az ajánlott dózis 2-7,5 kg/ha, 800-1000 l lében.</t>
  </si>
  <si>
    <t xml:space="preserve">traktor + vetőgép (Ezt bérelni kell) </t>
  </si>
  <si>
    <t>Thiovit (kg/ha)</t>
  </si>
  <si>
    <t>Alginure (l/ha)</t>
  </si>
  <si>
    <t>háti permetező</t>
  </si>
  <si>
    <t>Prev-B2 (l/ha)</t>
  </si>
  <si>
    <t>Gyümölcsösökben és szőlőben 800 - 1000 l/ha víz  + házi kertben 2-3 dkg/ 10 l víz</t>
  </si>
  <si>
    <t>Champion v. Pomuran (kg/ha)</t>
  </si>
  <si>
    <t>dózis</t>
  </si>
  <si>
    <t>Zöldítő komplex (l/ha)</t>
  </si>
  <si>
    <t>Oltvány (db)</t>
  </si>
  <si>
    <t>Művelt terület (hektárban)</t>
  </si>
  <si>
    <t>Kapálás (gép után) vagy gyomlálás / ha (5 fő)</t>
  </si>
  <si>
    <r>
      <t xml:space="preserve">Könnyű gépi </t>
    </r>
    <r>
      <rPr>
        <sz val="11"/>
        <color theme="5" tint="-0.249977111117893"/>
        <rFont val="Calibri"/>
        <family val="2"/>
        <charset val="238"/>
        <scheme val="minor"/>
      </rPr>
      <t>bérmunka</t>
    </r>
    <r>
      <rPr>
        <sz val="11"/>
        <color theme="1"/>
        <rFont val="Calibri"/>
        <family val="2"/>
        <charset val="238"/>
        <scheme val="minor"/>
      </rPr>
      <t xml:space="preserve"> költsége (traktor + vmilyen adapter) / ha</t>
    </r>
  </si>
  <si>
    <t>Csemeték háti permetezővel történő permetezése / ha (1 fő)</t>
  </si>
  <si>
    <t>Madzag kötözéshez (hektáronként)</t>
  </si>
  <si>
    <r>
      <t xml:space="preserve">Nehéz gépi </t>
    </r>
    <r>
      <rPr>
        <sz val="11"/>
        <color theme="5" tint="-0.249977111117893"/>
        <rFont val="Calibri"/>
        <family val="2"/>
        <charset val="238"/>
        <scheme val="minor"/>
      </rPr>
      <t>bérmunka</t>
    </r>
    <r>
      <rPr>
        <sz val="11"/>
        <color theme="1"/>
        <rFont val="Calibri"/>
        <family val="2"/>
        <charset val="238"/>
        <scheme val="minor"/>
      </rPr>
      <t xml:space="preserve"> költsége (traktor + vmilyen adapter) / ha</t>
    </r>
  </si>
  <si>
    <t>üzem
óra/ha</t>
  </si>
  <si>
    <t>Napszámos (traktorvezető) óradíja</t>
  </si>
  <si>
    <t>3. év</t>
  </si>
  <si>
    <t>traktor + könnyű tárcsa/soraljművelő tárcsa</t>
  </si>
  <si>
    <t>bérmunka</t>
  </si>
  <si>
    <t>középnehéz traktor + eke / réteglazító (bérelni kell)</t>
  </si>
  <si>
    <t>Metszés (vezetőszálig, megkötéssel)</t>
  </si>
  <si>
    <t>traktor + vetőgép</t>
  </si>
  <si>
    <t>Befűzés 30 cm körüli hajtáshossznál</t>
  </si>
  <si>
    <t>Befűzés 60 cm körüli hajtáshossznál</t>
  </si>
  <si>
    <t>műanyag kötöző</t>
  </si>
  <si>
    <t>Befűzés 90 cm körüli hajtáshossznál + fürtök leszedése</t>
  </si>
  <si>
    <r>
      <t>Kézi kapálás a tőkék tövében (</t>
    </r>
    <r>
      <rPr>
        <sz val="11"/>
        <color rgb="FF00B050"/>
        <rFont val="Calibri"/>
        <family val="2"/>
        <charset val="238"/>
        <scheme val="minor"/>
      </rPr>
      <t>opcionális</t>
    </r>
    <r>
      <rPr>
        <sz val="11"/>
        <rFont val="Calibri"/>
        <family val="2"/>
        <charset val="238"/>
        <scheme val="minor"/>
      </rPr>
      <t>)</t>
    </r>
  </si>
  <si>
    <t>4. év</t>
  </si>
  <si>
    <t>Metszés (egy vessző lehajtó lehajtása, lekötéssel)</t>
  </si>
  <si>
    <t>Tetővágás + fürtök leszedése</t>
  </si>
  <si>
    <t>Biocont vetőmag 2*25kg</t>
  </si>
  <si>
    <t>szélesség</t>
  </si>
  <si>
    <t>sor hossza</t>
  </si>
  <si>
    <t>terület</t>
  </si>
  <si>
    <t>sorok száma</t>
  </si>
  <si>
    <t>tőkék száma/sor</t>
  </si>
  <si>
    <t>tőkeszám</t>
  </si>
  <si>
    <t>kg/tő</t>
  </si>
  <si>
    <t>termés</t>
  </si>
  <si>
    <t>ár/kg</t>
  </si>
  <si>
    <t>Termés (kg)</t>
  </si>
  <si>
    <t>lékihozatal</t>
  </si>
  <si>
    <t>fejtés után</t>
  </si>
  <si>
    <t>rigol</t>
  </si>
  <si>
    <t>telepítés</t>
  </si>
  <si>
    <t>Ft/ha</t>
  </si>
  <si>
    <t>nehéz tárcsa</t>
  </si>
  <si>
    <t>kombinátor</t>
  </si>
  <si>
    <t>2. ütem - talajjavítás</t>
  </si>
  <si>
    <t>bíborhere</t>
  </si>
  <si>
    <t>mélyszántás</t>
  </si>
  <si>
    <t>parlag feltörése</t>
  </si>
  <si>
    <t>magágy készítés</t>
  </si>
  <si>
    <t>zöldtrágya vetés</t>
  </si>
  <si>
    <t>zöldtrágya beszántás</t>
  </si>
  <si>
    <t>talajelőkészítés szőlő telepítéshez</t>
  </si>
  <si>
    <t>mélyművelés szőlő telepítéshez</t>
  </si>
  <si>
    <t>könnyű tárcsa</t>
  </si>
  <si>
    <t>4. ütem - telepítés</t>
  </si>
  <si>
    <t>1. ütem - parlag feltörése</t>
  </si>
  <si>
    <t>3. ütem - telepítés előkészítése</t>
  </si>
  <si>
    <t>oltvány</t>
  </si>
  <si>
    <t>szerves trágyázás</t>
  </si>
  <si>
    <t>facélia (mézontófű)</t>
  </si>
  <si>
    <t>Összesen</t>
  </si>
  <si>
    <t>Alkatrész neve</t>
  </si>
  <si>
    <t xml:space="preserve">Mire való? </t>
  </si>
  <si>
    <t>Mennyi kell belőle?</t>
  </si>
  <si>
    <t>P5End 3,00mm 2,15mm falvastagságú,  t. horganyzott végoszlop</t>
  </si>
  <si>
    <t xml:space="preserve">Ezek a végoszlopok. Ezek tartják feszesen a támrendszert. </t>
  </si>
  <si>
    <t>Sorok száma * 2</t>
  </si>
  <si>
    <t>Végoszlop süllyedésgátló fémlap</t>
  </si>
  <si>
    <t>Ez gátolja meg a végoszlop megsüllyedését.</t>
  </si>
  <si>
    <t xml:space="preserve">Gripple lekötő szett </t>
  </si>
  <si>
    <t>A végoszlopot lehet kikötni vele.</t>
  </si>
  <si>
    <t>Lekötő csiga (Fenox) normál, kötött talajhoz (csigaszár 75 cm)</t>
  </si>
  <si>
    <t>Egy talajba hajtható csiga, amelyhely a lekötő szettel ki lehet kötni a végoszlopot.</t>
  </si>
  <si>
    <t>BEZINAL ECONOMY szőlőhuzal 2,80mm</t>
  </si>
  <si>
    <t>Ez lesz a vezetőszál (vagy vezető drót) - ehez kötjük a tőkék karjait. Lényegében ez tartja a szőlő súlyát.</t>
  </si>
  <si>
    <t>Sor hossza méterben * sorok száma.
1000 méteres kötegekben kapható.</t>
  </si>
  <si>
    <t>End Post</t>
  </si>
  <si>
    <t>Ez egy speciális Gripple kapocs, arra való, hogy a vezetőszálat megtartsa.</t>
  </si>
  <si>
    <t>Sorok száma * 2 db.</t>
  </si>
  <si>
    <t>P6-os belső füles, 2,75 m hosszú támoszlop</t>
  </si>
  <si>
    <t>Ezek a sorközi oszlopok, ezek tartják a támrendszer huzalait.</t>
  </si>
  <si>
    <t>[(Sor hossza méterben / 5m ) - 1 ] * sorok száma</t>
  </si>
  <si>
    <t>BEZINAL ECONOMY szőlőhuzal 2,00mm</t>
  </si>
  <si>
    <t>Ezek a befűzőszálak. Ezek közé bújtatjuk a szőlő hajtásait.</t>
  </si>
  <si>
    <t>Sor hossza méterben * 6 (három pár huzal) * sorok száma.
1000 méteres kötegekben kapható.</t>
  </si>
  <si>
    <t>Gripple Small: 1,4mm-2,2mm</t>
  </si>
  <si>
    <t>Ezek a kapcsok segítenek a befűzőszálak megfeszítésében.</t>
  </si>
  <si>
    <t>Sorok száma * 12 db.</t>
  </si>
  <si>
    <t>Fenox lánc</t>
  </si>
  <si>
    <t>Ezek a láncok a befűzőszálak végén vannak. A láncszemeket lehet beakasztani a kengyelbe.</t>
  </si>
  <si>
    <t xml:space="preserve">Dr Reisacher fém végoszlophoz kengyel </t>
  </si>
  <si>
    <t xml:space="preserve">A befűzőszálak végén kengyel van (hogy ne az oszlopot gyötörjék a láncok). A kengyel segítségével könnyen mozgathatóak a befűző szálak a végoszlopon. </t>
  </si>
  <si>
    <t>Sorok száma * 6 db.</t>
  </si>
  <si>
    <t>Üvegszálas karó 8/1300 mm</t>
  </si>
  <si>
    <t>Ez tartja a tőke szárát.</t>
  </si>
  <si>
    <t>Tőkék száma (100 darabos csomagban kapható).</t>
  </si>
  <si>
    <t>Karó rögzítő kapocs 5-10mm között eredeti német Sticofix</t>
  </si>
  <si>
    <t xml:space="preserve">Ezzel lehet a karót a vezetőszálhoz rögzíteni. </t>
  </si>
  <si>
    <t>Tőkék száma (500 darabos csomagban kapható).</t>
  </si>
  <si>
    <t>Sorok száma</t>
  </si>
  <si>
    <t xml:space="preserve">Sorok hossza </t>
  </si>
  <si>
    <t>Tőkeszám</t>
  </si>
  <si>
    <t>egységár</t>
  </si>
  <si>
    <t>mennyiség</t>
  </si>
  <si>
    <t>ár/ha</t>
  </si>
  <si>
    <t>Telepítés munkái</t>
  </si>
  <si>
    <t>Ft/db</t>
  </si>
  <si>
    <t>liter</t>
  </si>
  <si>
    <t>bevétel</t>
  </si>
  <si>
    <t>palack(db)</t>
  </si>
  <si>
    <t>palackár (N)</t>
  </si>
  <si>
    <t>palack ktg</t>
  </si>
  <si>
    <t>bevétel/db</t>
  </si>
  <si>
    <t>5. ütem - támrendszer</t>
  </si>
  <si>
    <t>sortávolság:</t>
  </si>
  <si>
    <t>tőtávolság:</t>
  </si>
  <si>
    <t>1. vágó</t>
  </si>
  <si>
    <t>összesen</t>
  </si>
  <si>
    <t>n . vágó</t>
  </si>
  <si>
    <t>2 . vágó</t>
  </si>
  <si>
    <t>lékihozatal liter</t>
  </si>
  <si>
    <t>lédig árbevétel</t>
  </si>
  <si>
    <t>Szőlőeladás várható árbevétele</t>
  </si>
  <si>
    <t>Lédig bor eladás várható árbevétele</t>
  </si>
  <si>
    <t>szőlő ára (Ft/kg)</t>
  </si>
  <si>
    <t>árbevétel</t>
  </si>
  <si>
    <t>Palackozott bor eladás várható árbevétele</t>
  </si>
  <si>
    <t>lédig egységár/l</t>
  </si>
  <si>
    <t>Ezek a költségek várhatóak termőre fordulás után is</t>
  </si>
  <si>
    <t>vetőmag (facélia)</t>
  </si>
  <si>
    <t>vetőmag (bíborhere)</t>
  </si>
  <si>
    <t>(tudom, nagyon túlkalkuláltam)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</si>
</sst>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3" fontId="1" fillId="0" borderId="0" xfId="0" applyNumberFormat="1" applyFont="1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/>
    <xf numFmtId="0" fontId="0" fillId="3" borderId="0" xfId="0" applyFill="1"/>
    <xf numFmtId="3" fontId="0" fillId="3" borderId="0" xfId="0" applyNumberFormat="1" applyFill="1"/>
    <xf numFmtId="0" fontId="3" fillId="3" borderId="0" xfId="0" applyFont="1" applyFill="1"/>
    <xf numFmtId="0" fontId="0" fillId="2" borderId="0" xfId="0" applyFill="1"/>
    <xf numFmtId="0" fontId="0" fillId="2" borderId="0" xfId="0" applyFill="1" applyAlignment="1">
      <alignment vertical="top"/>
    </xf>
    <xf numFmtId="3" fontId="0" fillId="2" borderId="0" xfId="0" applyNumberFormat="1" applyFill="1"/>
    <xf numFmtId="0" fontId="3" fillId="2" borderId="0" xfId="0" applyFont="1" applyFill="1"/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0" fillId="8" borderId="0" xfId="0" applyFill="1"/>
    <xf numFmtId="164" fontId="0" fillId="0" borderId="0" xfId="0" applyNumberFormat="1"/>
    <xf numFmtId="164" fontId="0" fillId="3" borderId="0" xfId="0" applyNumberFormat="1" applyFill="1"/>
    <xf numFmtId="0" fontId="3" fillId="2" borderId="0" xfId="0" applyFont="1" applyFill="1" applyBorder="1"/>
    <xf numFmtId="0" fontId="0" fillId="2" borderId="0" xfId="0" applyFill="1" applyBorder="1" applyAlignment="1">
      <alignment vertical="top"/>
    </xf>
    <xf numFmtId="0" fontId="0" fillId="2" borderId="0" xfId="0" applyFill="1" applyBorder="1"/>
    <xf numFmtId="3" fontId="0" fillId="2" borderId="0" xfId="0" applyNumberFormat="1" applyFill="1" applyBorder="1"/>
    <xf numFmtId="9" fontId="0" fillId="2" borderId="0" xfId="0" applyNumberFormat="1" applyFill="1" applyBorder="1"/>
    <xf numFmtId="9" fontId="0" fillId="2" borderId="0" xfId="0" applyNumberFormat="1" applyFill="1"/>
    <xf numFmtId="4" fontId="0" fillId="0" borderId="0" xfId="0" applyNumberFormat="1"/>
    <xf numFmtId="0" fontId="8" fillId="0" borderId="0" xfId="0" applyFont="1"/>
    <xf numFmtId="4" fontId="0" fillId="0" borderId="0" xfId="0" applyNumberFormat="1" applyFont="1"/>
    <xf numFmtId="3" fontId="0" fillId="10" borderId="0" xfId="0" applyNumberFormat="1" applyFill="1"/>
    <xf numFmtId="0" fontId="0" fillId="0" borderId="0" xfId="0" applyFont="1"/>
    <xf numFmtId="9" fontId="0" fillId="0" borderId="0" xfId="0" applyNumberFormat="1"/>
    <xf numFmtId="0" fontId="0" fillId="11" borderId="0" xfId="0" applyFill="1"/>
    <xf numFmtId="0" fontId="0" fillId="6" borderId="0" xfId="0" applyFill="1"/>
    <xf numFmtId="0" fontId="0" fillId="12" borderId="0" xfId="0" applyFill="1"/>
    <xf numFmtId="3" fontId="0" fillId="12" borderId="0" xfId="0" applyNumberFormat="1" applyFill="1"/>
    <xf numFmtId="0" fontId="1" fillId="11" borderId="0" xfId="0" applyFont="1" applyFill="1"/>
    <xf numFmtId="3" fontId="1" fillId="11" borderId="0" xfId="0" applyNumberFormat="1" applyFont="1" applyFill="1"/>
    <xf numFmtId="0" fontId="1" fillId="11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0" fillId="6" borderId="0" xfId="0" applyFill="1" applyAlignment="1">
      <alignment horizontal="center"/>
    </xf>
    <xf numFmtId="3" fontId="1" fillId="6" borderId="0" xfId="0" applyNumberFormat="1" applyFont="1" applyFill="1"/>
    <xf numFmtId="0" fontId="0" fillId="2" borderId="0" xfId="0" applyFill="1" applyAlignment="1">
      <alignment horizontal="right"/>
    </xf>
    <xf numFmtId="0" fontId="0" fillId="9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3" fontId="3" fillId="0" borderId="0" xfId="0" applyNumberFormat="1" applyFont="1"/>
    <xf numFmtId="0" fontId="0" fillId="6" borderId="0" xfId="0" applyFill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9" fillId="0" borderId="0" xfId="0" applyFont="1"/>
    <xf numFmtId="3" fontId="9" fillId="0" borderId="0" xfId="0" applyNumberFormat="1" applyFont="1"/>
    <xf numFmtId="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4"/>
  <sheetViews>
    <sheetView workbookViewId="0">
      <selection activeCell="G50" sqref="G50"/>
    </sheetView>
  </sheetViews>
  <sheetFormatPr defaultRowHeight="14.4" x14ac:dyDescent="0.3"/>
  <cols>
    <col min="2" max="2" width="10.33203125" bestFit="1" customWidth="1"/>
    <col min="3" max="3" width="13.6640625" customWidth="1"/>
    <col min="4" max="4" width="14.44140625" customWidth="1"/>
    <col min="5" max="11" width="13.6640625" customWidth="1"/>
    <col min="12" max="12" width="14.5546875" customWidth="1"/>
    <col min="13" max="13" width="11" customWidth="1"/>
    <col min="14" max="14" width="10.77734375" customWidth="1"/>
    <col min="15" max="15" width="9.44140625" customWidth="1"/>
    <col min="16" max="16" width="9" bestFit="1" customWidth="1"/>
    <col min="17" max="17" width="10.88671875" bestFit="1" customWidth="1"/>
    <col min="18" max="18" width="9" bestFit="1" customWidth="1"/>
    <col min="19" max="19" width="9.77734375" customWidth="1"/>
    <col min="20" max="20" width="9.88671875" bestFit="1" customWidth="1"/>
  </cols>
  <sheetData>
    <row r="3" spans="1:17" x14ac:dyDescent="0.3">
      <c r="C3" t="s">
        <v>103</v>
      </c>
      <c r="D3" t="s">
        <v>104</v>
      </c>
      <c r="E3" t="s">
        <v>105</v>
      </c>
      <c r="F3" t="s">
        <v>106</v>
      </c>
      <c r="G3" t="s">
        <v>107</v>
      </c>
      <c r="H3" t="s">
        <v>108</v>
      </c>
      <c r="J3" t="s">
        <v>190</v>
      </c>
      <c r="K3" s="65">
        <v>2.5</v>
      </c>
    </row>
    <row r="4" spans="1:17" x14ac:dyDescent="0.3">
      <c r="B4" t="s">
        <v>192</v>
      </c>
      <c r="C4">
        <v>100</v>
      </c>
      <c r="D4">
        <v>100</v>
      </c>
      <c r="E4" s="34">
        <f>C4*D4</f>
        <v>10000</v>
      </c>
      <c r="F4">
        <f>ROUNDDOWN((C4/$K$3),0)</f>
        <v>40</v>
      </c>
      <c r="G4">
        <f>ROUNDDOWN((D4/$K$4),0)</f>
        <v>111</v>
      </c>
      <c r="H4">
        <f>F4*G4</f>
        <v>4440</v>
      </c>
      <c r="J4" t="s">
        <v>191</v>
      </c>
      <c r="K4" s="65">
        <v>0.9</v>
      </c>
    </row>
    <row r="5" spans="1:17" x14ac:dyDescent="0.3">
      <c r="B5" t="s">
        <v>195</v>
      </c>
      <c r="C5">
        <v>0</v>
      </c>
      <c r="D5">
        <v>0</v>
      </c>
      <c r="E5" s="34">
        <f>C5*D5</f>
        <v>0</v>
      </c>
      <c r="F5">
        <f>ROUNDDOWN((C5/$K$3),0)</f>
        <v>0</v>
      </c>
      <c r="G5">
        <f>ROUNDDOWN((D5/$K$4),0)</f>
        <v>0</v>
      </c>
      <c r="H5">
        <f>F5*G5</f>
        <v>0</v>
      </c>
    </row>
    <row r="6" spans="1:17" x14ac:dyDescent="0.3">
      <c r="B6" t="s">
        <v>194</v>
      </c>
      <c r="C6">
        <v>50</v>
      </c>
      <c r="D6">
        <v>100</v>
      </c>
      <c r="E6" s="34">
        <f>C6*D6</f>
        <v>5000</v>
      </c>
      <c r="F6">
        <f>ROUNDDOWN((C6/$K$3),0)</f>
        <v>20</v>
      </c>
      <c r="G6">
        <f>ROUNDDOWN((D6/$K$4),0)</f>
        <v>111</v>
      </c>
      <c r="H6">
        <f>F6*G6</f>
        <v>2220</v>
      </c>
    </row>
    <row r="7" spans="1:17" x14ac:dyDescent="0.3">
      <c r="B7" t="s">
        <v>193</v>
      </c>
      <c r="E7" s="36">
        <f>SUM(E4:E6)</f>
        <v>15000</v>
      </c>
      <c r="H7" s="38">
        <f>SUM(H4:H6)</f>
        <v>6660</v>
      </c>
    </row>
    <row r="8" spans="1:17" x14ac:dyDescent="0.3">
      <c r="D8" s="34"/>
      <c r="K8" s="2"/>
    </row>
    <row r="9" spans="1:17" x14ac:dyDescent="0.3">
      <c r="B9" t="s">
        <v>108</v>
      </c>
      <c r="C9" t="s">
        <v>109</v>
      </c>
      <c r="D9" t="s">
        <v>200</v>
      </c>
      <c r="E9" t="s">
        <v>201</v>
      </c>
      <c r="F9" t="s">
        <v>110</v>
      </c>
      <c r="G9" t="s">
        <v>113</v>
      </c>
      <c r="H9" s="2" t="s">
        <v>196</v>
      </c>
      <c r="I9" t="s">
        <v>114</v>
      </c>
      <c r="J9" s="59" t="s">
        <v>183</v>
      </c>
      <c r="K9" t="s">
        <v>203</v>
      </c>
      <c r="L9" s="59" t="s">
        <v>197</v>
      </c>
      <c r="M9" t="s">
        <v>185</v>
      </c>
      <c r="N9" s="59" t="s">
        <v>186</v>
      </c>
      <c r="O9" t="s">
        <v>187</v>
      </c>
      <c r="P9" s="59" t="s">
        <v>188</v>
      </c>
      <c r="Q9" t="s">
        <v>184</v>
      </c>
    </row>
    <row r="10" spans="1:17" x14ac:dyDescent="0.3">
      <c r="B10">
        <f>H7</f>
        <v>6660</v>
      </c>
      <c r="C10" s="65">
        <v>1.2</v>
      </c>
      <c r="D10" s="65">
        <v>90</v>
      </c>
      <c r="E10" s="4">
        <f>C10*D10*B10</f>
        <v>719280</v>
      </c>
      <c r="F10" s="2">
        <f>B10*C10</f>
        <v>7992</v>
      </c>
      <c r="G10" s="39">
        <v>0.6</v>
      </c>
      <c r="H10" s="2">
        <f>F10*G10</f>
        <v>4795.2</v>
      </c>
      <c r="I10" s="39">
        <v>0.9</v>
      </c>
      <c r="J10" s="2">
        <f>H10*I10</f>
        <v>4315.68</v>
      </c>
      <c r="K10" s="65">
        <v>300</v>
      </c>
      <c r="L10" s="4">
        <f>J10*K10</f>
        <v>1294704</v>
      </c>
      <c r="M10" s="2">
        <f>ROUNDDOWN(J10/0.75,)</f>
        <v>5754</v>
      </c>
      <c r="N10" s="66">
        <v>800</v>
      </c>
      <c r="O10" s="2">
        <v>300</v>
      </c>
      <c r="P10" s="2">
        <f>N10-O10</f>
        <v>500</v>
      </c>
      <c r="Q10" s="4">
        <f>M10*P10</f>
        <v>2877000</v>
      </c>
    </row>
    <row r="12" spans="1:17" x14ac:dyDescent="0.3">
      <c r="B12" s="65" t="s">
        <v>198</v>
      </c>
    </row>
    <row r="13" spans="1:17" x14ac:dyDescent="0.3">
      <c r="B13" s="35"/>
      <c r="C13" t="s">
        <v>111</v>
      </c>
    </row>
    <row r="14" spans="1:17" x14ac:dyDescent="0.3">
      <c r="B14" s="35"/>
      <c r="C14" s="39">
        <v>0.8</v>
      </c>
      <c r="D14" s="39">
        <v>0.85</v>
      </c>
      <c r="E14" s="39">
        <v>0.9</v>
      </c>
      <c r="F14" s="39">
        <v>0.95</v>
      </c>
      <c r="G14" s="39">
        <v>1</v>
      </c>
      <c r="H14" s="39">
        <v>1.05</v>
      </c>
      <c r="I14" s="39">
        <v>1.1000000000000001</v>
      </c>
      <c r="J14" s="39">
        <v>1.1499999999999999</v>
      </c>
      <c r="K14" s="39">
        <v>1.2</v>
      </c>
    </row>
    <row r="15" spans="1:17" x14ac:dyDescent="0.3">
      <c r="B15" t="s">
        <v>112</v>
      </c>
      <c r="C15">
        <f t="shared" ref="C15:E15" si="0">$G$15*C14</f>
        <v>72</v>
      </c>
      <c r="D15">
        <f t="shared" si="0"/>
        <v>76.5</v>
      </c>
      <c r="E15">
        <f t="shared" si="0"/>
        <v>81</v>
      </c>
      <c r="F15">
        <f>$G$15*F14</f>
        <v>85.5</v>
      </c>
      <c r="G15" s="1">
        <f>D10</f>
        <v>90</v>
      </c>
      <c r="H15">
        <f t="shared" ref="H15:K15" si="1">$G$15*H14</f>
        <v>94.5</v>
      </c>
      <c r="I15">
        <f t="shared" si="1"/>
        <v>99.000000000000014</v>
      </c>
      <c r="J15">
        <f t="shared" si="1"/>
        <v>103.49999999999999</v>
      </c>
      <c r="K15">
        <f t="shared" si="1"/>
        <v>108</v>
      </c>
    </row>
    <row r="16" spans="1:17" x14ac:dyDescent="0.3">
      <c r="A16" s="39">
        <v>0.8</v>
      </c>
      <c r="B16" s="38">
        <f t="shared" ref="B16:B18" si="2">$B$20*A16</f>
        <v>0.96</v>
      </c>
      <c r="C16" s="2">
        <f>ROUND($H$7*B16*C15,0)</f>
        <v>460339</v>
      </c>
      <c r="D16" s="2">
        <f>ROUND($H$7*$B$16*D15,0)</f>
        <v>489110</v>
      </c>
      <c r="E16" s="2">
        <f>ROUND($H$7*$B$16*E15,0)</f>
        <v>517882</v>
      </c>
      <c r="F16" s="2">
        <f>ROUND($H$7*$B$16*F15,0)</f>
        <v>546653</v>
      </c>
      <c r="G16" s="37">
        <f>ROUND($H$7*$B$16*G15,0)</f>
        <v>575424</v>
      </c>
      <c r="H16" s="2">
        <f>ROUND($H$7*$B$16*H15,0)</f>
        <v>604195</v>
      </c>
      <c r="I16" s="2">
        <f>ROUND($H$7*$B$16*I15,0)</f>
        <v>632966</v>
      </c>
      <c r="J16" s="2">
        <f>ROUND($H$7*$B$16*J15,0)</f>
        <v>661738</v>
      </c>
      <c r="K16" s="2">
        <f>ROUND($H$7*$B$16*K15,0)</f>
        <v>690509</v>
      </c>
    </row>
    <row r="17" spans="1:12" x14ac:dyDescent="0.3">
      <c r="A17" s="39">
        <v>0.85</v>
      </c>
      <c r="B17" s="38">
        <f t="shared" si="2"/>
        <v>1.02</v>
      </c>
      <c r="C17" s="2">
        <f>ROUND($H$7*B17*$C$15,0)</f>
        <v>489110</v>
      </c>
      <c r="D17" s="2">
        <f>ROUND($H$7*B17*D15,0)</f>
        <v>519680</v>
      </c>
      <c r="E17" s="2">
        <f>ROUND($H$7*$B$17*E15,0)</f>
        <v>550249</v>
      </c>
      <c r="F17" s="2">
        <f>ROUND($H$7*$B$17*F15,0)</f>
        <v>580819</v>
      </c>
      <c r="G17" s="37">
        <f>ROUND($H$7*$B$17*G15,0)</f>
        <v>611388</v>
      </c>
      <c r="H17" s="2">
        <f>ROUND($H$7*$B$17*H15,0)</f>
        <v>641957</v>
      </c>
      <c r="I17" s="2">
        <f>ROUND($H$7*$B$17*I15,0)</f>
        <v>672527</v>
      </c>
      <c r="J17" s="2">
        <f>ROUND($H$7*$B$17*J15,0)</f>
        <v>703096</v>
      </c>
      <c r="K17" s="2">
        <f>ROUND($H$7*$B$17*K15,0)</f>
        <v>733666</v>
      </c>
    </row>
    <row r="18" spans="1:12" x14ac:dyDescent="0.3">
      <c r="A18" s="39">
        <v>0.9</v>
      </c>
      <c r="B18" s="38">
        <f t="shared" si="2"/>
        <v>1.08</v>
      </c>
      <c r="C18" s="2">
        <f>ROUND($H$7*B18*$C$15,0)</f>
        <v>517882</v>
      </c>
      <c r="D18" s="2">
        <f>ROUND($H$7*B18*$D$15,0)</f>
        <v>550249</v>
      </c>
      <c r="E18" s="2">
        <f>ROUND($H$7*B18*E15,0)</f>
        <v>582617</v>
      </c>
      <c r="F18" s="2">
        <f>ROUND($H$7*$B$18*F15,0)</f>
        <v>614984</v>
      </c>
      <c r="G18" s="37">
        <f>ROUND($H$7*$B$18*G15,0)</f>
        <v>647352</v>
      </c>
      <c r="H18" s="2">
        <f>ROUND($H$7*$B$18*H15,0)</f>
        <v>679720</v>
      </c>
      <c r="I18" s="2">
        <f>ROUND($H$7*$B$18*I15,0)</f>
        <v>712087</v>
      </c>
      <c r="J18" s="2">
        <f>ROUND($H$7*$B$18*J15,0)</f>
        <v>744455</v>
      </c>
      <c r="K18" s="2">
        <f>ROUND($H$7*$B$18*K15,0)</f>
        <v>776822</v>
      </c>
    </row>
    <row r="19" spans="1:12" x14ac:dyDescent="0.3">
      <c r="A19" s="39">
        <v>0.95</v>
      </c>
      <c r="B19" s="38">
        <f>$B$20*A19</f>
        <v>1.1399999999999999</v>
      </c>
      <c r="C19" s="2">
        <f>ROUND($H$7*B19*$C$15,0)</f>
        <v>546653</v>
      </c>
      <c r="D19" s="2">
        <f>ROUND($H$7*B19*$D$15,0)</f>
        <v>580819</v>
      </c>
      <c r="E19" s="2">
        <f>ROUND($H$7*B19*$E$15,0)</f>
        <v>614984</v>
      </c>
      <c r="F19" s="2">
        <f>ROUND($H$7*$B19*$F$15,0)</f>
        <v>649150</v>
      </c>
      <c r="G19" s="37">
        <f>ROUND($H$7*$B$19*G$15,0)</f>
        <v>683316</v>
      </c>
      <c r="H19" s="2">
        <f>ROUND($H$7*$B$19*H$15,0)</f>
        <v>717482</v>
      </c>
      <c r="I19" s="2">
        <f>ROUND($H$7*$B$19*I$15,0)</f>
        <v>751648</v>
      </c>
      <c r="J19" s="2">
        <f>ROUND($H$7*$B$19*J$15,0)</f>
        <v>785813</v>
      </c>
      <c r="K19" s="2">
        <f>ROUND($H$7*$B$19*K$15,0)</f>
        <v>819979</v>
      </c>
    </row>
    <row r="20" spans="1:12" x14ac:dyDescent="0.3">
      <c r="A20" s="39">
        <v>1</v>
      </c>
      <c r="B20" s="1">
        <f>C10</f>
        <v>1.2</v>
      </c>
      <c r="C20" s="37">
        <f>ROUND($H$7*B20*$C$15,0)</f>
        <v>575424</v>
      </c>
      <c r="D20" s="37">
        <f>ROUND($H$7*B20*$D$15,0)</f>
        <v>611388</v>
      </c>
      <c r="E20" s="37">
        <f>ROUND($H$7*B20*$E$15,0)</f>
        <v>647352</v>
      </c>
      <c r="F20" s="37">
        <f>ROUND($H$7*$B20*$F$15,0)</f>
        <v>683316</v>
      </c>
      <c r="G20" s="37">
        <f>ROUND($H$7*B20*$G$15,0)</f>
        <v>719280</v>
      </c>
      <c r="H20" s="37">
        <f>ROUND($H$7*$B$20*H$15,0)</f>
        <v>755244</v>
      </c>
      <c r="I20" s="37">
        <f>ROUND($H$7*$B$20*I$15,0)</f>
        <v>791208</v>
      </c>
      <c r="J20" s="37">
        <f>ROUND($H$7*$B$20*J$15,0)</f>
        <v>827172</v>
      </c>
      <c r="K20" s="37">
        <f>ROUND($H$7*$B$20*K$15,0)</f>
        <v>863136</v>
      </c>
    </row>
    <row r="21" spans="1:12" x14ac:dyDescent="0.3">
      <c r="A21" s="39">
        <v>1.05</v>
      </c>
      <c r="B21" s="38">
        <f>B20*A21</f>
        <v>1.26</v>
      </c>
      <c r="C21" s="2">
        <f>ROUND($H$7*B21*$C$15,0)</f>
        <v>604195</v>
      </c>
      <c r="D21" s="2">
        <f>ROUND($H$7*B21*$D$15,0)</f>
        <v>641957</v>
      </c>
      <c r="E21" s="2">
        <f>ROUND($H$7*B21*$E$15,0)</f>
        <v>679720</v>
      </c>
      <c r="F21" s="2">
        <f>ROUND($H$7*$B21*$F$15,0)</f>
        <v>717482</v>
      </c>
      <c r="G21" s="37">
        <f>ROUND($H$7*B21*$G$15,0)</f>
        <v>755244</v>
      </c>
      <c r="H21" s="2">
        <f>ROUND($H$7*B21*$H$15,0)</f>
        <v>793006</v>
      </c>
      <c r="I21" s="2">
        <f>ROUND($H$7*$B$21*I$15,0)</f>
        <v>830768</v>
      </c>
      <c r="J21" s="2">
        <f>ROUND($H$7*$B$21*J$15,0)</f>
        <v>868531</v>
      </c>
      <c r="K21" s="2">
        <f>ROUND($H$7*$B$21*K$15,0)</f>
        <v>906293</v>
      </c>
    </row>
    <row r="22" spans="1:12" x14ac:dyDescent="0.3">
      <c r="A22" s="39">
        <v>1.1000000000000001</v>
      </c>
      <c r="B22" s="38">
        <f t="shared" ref="B22:B24" si="3">B21*A22</f>
        <v>1.3860000000000001</v>
      </c>
      <c r="C22" s="2">
        <f>ROUND($H$7*B22*$C$15,0)</f>
        <v>664615</v>
      </c>
      <c r="D22" s="2">
        <f>ROUND($H$7*B22*$D$15,0)</f>
        <v>706153</v>
      </c>
      <c r="E22" s="2">
        <f>ROUND($H$7*B22*$E$15,0)</f>
        <v>747692</v>
      </c>
      <c r="F22" s="2">
        <f>ROUND($H$7*$B22*$F$15,0)</f>
        <v>789230</v>
      </c>
      <c r="G22" s="37">
        <f>ROUND($H$7*B22*$G$15,0)</f>
        <v>830768</v>
      </c>
      <c r="H22" s="2">
        <f>ROUND($H$7*B22*$H$15,0)</f>
        <v>872307</v>
      </c>
      <c r="I22" s="2">
        <f>ROUND($H$7*B22*$I$15,0)</f>
        <v>913845</v>
      </c>
      <c r="J22" s="2">
        <f>ROUND($H$7*$B$22*J$15,0)</f>
        <v>955384</v>
      </c>
      <c r="K22" s="2">
        <f>ROUND($H$7*$B$22*K$15,0)</f>
        <v>996922</v>
      </c>
    </row>
    <row r="23" spans="1:12" x14ac:dyDescent="0.3">
      <c r="A23" s="39">
        <v>1.1499999999999999</v>
      </c>
      <c r="B23" s="38">
        <f t="shared" si="3"/>
        <v>1.5939000000000001</v>
      </c>
      <c r="C23" s="2">
        <f>ROUND($H$7*B23*$C$15,0)</f>
        <v>764307</v>
      </c>
      <c r="D23" s="2">
        <f>ROUND($H$7*B23*$D$15,0)</f>
        <v>812076</v>
      </c>
      <c r="E23" s="2">
        <f>ROUND($H$7*B23*$E$15,0)</f>
        <v>859845</v>
      </c>
      <c r="F23" s="2">
        <f>ROUND($H$7*$B23*$F$15,0)</f>
        <v>907614</v>
      </c>
      <c r="G23" s="37">
        <f>ROUND($H$7*B23*$G$15,0)</f>
        <v>955384</v>
      </c>
      <c r="H23" s="2">
        <f>ROUND($H$7*B23*$H$15,0)</f>
        <v>1003153</v>
      </c>
      <c r="I23" s="2">
        <f>ROUND($H$7*B23*$I$15,0)</f>
        <v>1050922</v>
      </c>
      <c r="J23" s="2">
        <f>ROUND($H$7*$B$23*J$15,0)</f>
        <v>1098691</v>
      </c>
      <c r="K23" s="2">
        <f>ROUND($H$7*$B$23*K$15,0)</f>
        <v>1146460</v>
      </c>
    </row>
    <row r="24" spans="1:12" x14ac:dyDescent="0.3">
      <c r="A24" s="39">
        <v>1.2</v>
      </c>
      <c r="B24" s="38">
        <f t="shared" si="3"/>
        <v>1.9126799999999999</v>
      </c>
      <c r="C24" s="2">
        <f>ROUND($H$7*B24*$C$15,0)</f>
        <v>917168</v>
      </c>
      <c r="D24" s="2">
        <f>ROUND($H$7*B24*$D$15,0)</f>
        <v>974491</v>
      </c>
      <c r="E24" s="2">
        <f>ROUND($H$7*B24*$E$15,0)</f>
        <v>1031814</v>
      </c>
      <c r="F24" s="2">
        <f>ROUND($H$7*$B24*$F$15,0)</f>
        <v>1089137</v>
      </c>
      <c r="G24" s="37">
        <f>ROUND($H$7*B24*$G$15,0)</f>
        <v>1146460</v>
      </c>
      <c r="H24" s="2">
        <f>ROUND($H$7*B24*$H$15,0)</f>
        <v>1203783</v>
      </c>
      <c r="I24" s="2">
        <f>ROUND($H$7*B24*$I$15,0)</f>
        <v>1261106</v>
      </c>
      <c r="J24" s="2">
        <f>ROUND($H$7*$B$24*J$15,0)</f>
        <v>1318429</v>
      </c>
      <c r="K24" s="2">
        <f>ROUND($H$7*$B24*K$15,0)</f>
        <v>1375752</v>
      </c>
    </row>
    <row r="27" spans="1:12" x14ac:dyDescent="0.3">
      <c r="B27" s="65" t="s">
        <v>199</v>
      </c>
    </row>
    <row r="28" spans="1:12" x14ac:dyDescent="0.3">
      <c r="B28" s="35"/>
      <c r="C28" t="s">
        <v>111</v>
      </c>
    </row>
    <row r="29" spans="1:12" x14ac:dyDescent="0.3">
      <c r="B29" s="35"/>
      <c r="C29" s="39">
        <v>0.8</v>
      </c>
      <c r="D29" s="39">
        <v>0.85</v>
      </c>
      <c r="E29" s="39">
        <v>0.9</v>
      </c>
      <c r="F29" s="39">
        <v>0.95</v>
      </c>
      <c r="G29" s="39">
        <v>1</v>
      </c>
      <c r="H29" s="39">
        <v>1.05</v>
      </c>
      <c r="I29" s="39">
        <v>1.1000000000000001</v>
      </c>
      <c r="J29" s="39">
        <v>1.1499999999999999</v>
      </c>
      <c r="K29" s="39">
        <v>1.2</v>
      </c>
    </row>
    <row r="30" spans="1:12" x14ac:dyDescent="0.3">
      <c r="B30" t="s">
        <v>112</v>
      </c>
      <c r="C30">
        <f t="shared" ref="C30:E30" si="4">$G$30*C29</f>
        <v>240</v>
      </c>
      <c r="D30">
        <f t="shared" si="4"/>
        <v>255</v>
      </c>
      <c r="E30">
        <f t="shared" si="4"/>
        <v>270</v>
      </c>
      <c r="F30">
        <f>$G$30*F29</f>
        <v>285</v>
      </c>
      <c r="G30" s="1">
        <f>K10</f>
        <v>300</v>
      </c>
      <c r="H30">
        <f>$G$30*H29</f>
        <v>315</v>
      </c>
      <c r="I30">
        <f t="shared" ref="I30:K30" si="5">$G$30*I29</f>
        <v>330</v>
      </c>
      <c r="J30">
        <f t="shared" si="5"/>
        <v>345</v>
      </c>
      <c r="K30">
        <f t="shared" si="5"/>
        <v>360</v>
      </c>
      <c r="L30" s="59"/>
    </row>
    <row r="31" spans="1:12" x14ac:dyDescent="0.3">
      <c r="A31" s="39">
        <v>0.8</v>
      </c>
      <c r="B31" s="38">
        <f t="shared" ref="B31:B33" si="6">ROUND($B$35*A31,0)</f>
        <v>3453</v>
      </c>
      <c r="C31" s="2">
        <f t="shared" ref="C31:J32" si="7">ROUND($B31*C$30,0)</f>
        <v>828720</v>
      </c>
      <c r="D31" s="2">
        <f t="shared" si="7"/>
        <v>880515</v>
      </c>
      <c r="E31" s="2">
        <f t="shared" si="7"/>
        <v>932310</v>
      </c>
      <c r="F31" s="2">
        <f t="shared" si="7"/>
        <v>984105</v>
      </c>
      <c r="G31" s="37">
        <f t="shared" si="7"/>
        <v>1035900</v>
      </c>
      <c r="H31" s="2">
        <f t="shared" si="7"/>
        <v>1087695</v>
      </c>
      <c r="I31" s="2">
        <f t="shared" si="7"/>
        <v>1139490</v>
      </c>
      <c r="J31" s="2">
        <f t="shared" si="7"/>
        <v>1191285</v>
      </c>
      <c r="K31" s="2">
        <f>ROUND($B31*K$30,0)</f>
        <v>1243080</v>
      </c>
    </row>
    <row r="32" spans="1:12" x14ac:dyDescent="0.3">
      <c r="A32" s="39">
        <v>0.85</v>
      </c>
      <c r="B32" s="38">
        <f t="shared" si="6"/>
        <v>3668</v>
      </c>
      <c r="C32" s="2">
        <f t="shared" si="7"/>
        <v>880320</v>
      </c>
      <c r="D32" s="2">
        <f t="shared" si="7"/>
        <v>935340</v>
      </c>
      <c r="E32" s="2">
        <f t="shared" si="7"/>
        <v>990360</v>
      </c>
      <c r="F32" s="2">
        <f t="shared" si="7"/>
        <v>1045380</v>
      </c>
      <c r="G32" s="37">
        <f t="shared" si="7"/>
        <v>1100400</v>
      </c>
      <c r="H32" s="2">
        <f t="shared" si="7"/>
        <v>1155420</v>
      </c>
      <c r="I32" s="2">
        <f t="shared" si="7"/>
        <v>1210440</v>
      </c>
      <c r="J32" s="2">
        <f t="shared" si="7"/>
        <v>1265460</v>
      </c>
      <c r="K32" s="2">
        <f t="shared" ref="K32:K39" si="8">ROUND($B32*K$30,0)</f>
        <v>1320480</v>
      </c>
    </row>
    <row r="33" spans="1:11" x14ac:dyDescent="0.3">
      <c r="A33" s="39">
        <v>0.9</v>
      </c>
      <c r="B33" s="38">
        <f>ROUND($B$35*A33,0)</f>
        <v>3884</v>
      </c>
      <c r="C33" s="2">
        <f t="shared" ref="B33:J36" si="9">ROUND($B33*C$30,0)</f>
        <v>932160</v>
      </c>
      <c r="D33" s="2">
        <f t="shared" si="9"/>
        <v>990420</v>
      </c>
      <c r="E33" s="2">
        <f t="shared" si="9"/>
        <v>1048680</v>
      </c>
      <c r="F33" s="2">
        <f t="shared" si="9"/>
        <v>1106940</v>
      </c>
      <c r="G33" s="37">
        <f t="shared" si="9"/>
        <v>1165200</v>
      </c>
      <c r="H33" s="2">
        <f t="shared" si="9"/>
        <v>1223460</v>
      </c>
      <c r="I33" s="2">
        <f t="shared" si="9"/>
        <v>1281720</v>
      </c>
      <c r="J33" s="2">
        <f t="shared" si="9"/>
        <v>1339980</v>
      </c>
      <c r="K33" s="2">
        <f t="shared" si="8"/>
        <v>1398240</v>
      </c>
    </row>
    <row r="34" spans="1:11" x14ac:dyDescent="0.3">
      <c r="A34" s="39">
        <v>0.95</v>
      </c>
      <c r="B34" s="38">
        <f>ROUND($B$35*A34,0)</f>
        <v>4100</v>
      </c>
      <c r="C34" s="2">
        <f t="shared" si="9"/>
        <v>984000</v>
      </c>
      <c r="D34" s="2">
        <f t="shared" si="9"/>
        <v>1045500</v>
      </c>
      <c r="E34" s="2">
        <f t="shared" si="9"/>
        <v>1107000</v>
      </c>
      <c r="F34" s="2">
        <f t="shared" si="9"/>
        <v>1168500</v>
      </c>
      <c r="G34" s="37">
        <f t="shared" si="9"/>
        <v>1230000</v>
      </c>
      <c r="H34" s="2">
        <f t="shared" si="9"/>
        <v>1291500</v>
      </c>
      <c r="I34" s="2">
        <f t="shared" si="9"/>
        <v>1353000</v>
      </c>
      <c r="J34" s="2">
        <f t="shared" si="9"/>
        <v>1414500</v>
      </c>
      <c r="K34" s="2">
        <f t="shared" si="8"/>
        <v>1476000</v>
      </c>
    </row>
    <row r="35" spans="1:11" x14ac:dyDescent="0.3">
      <c r="A35" s="39">
        <v>1</v>
      </c>
      <c r="B35" s="67">
        <f>J10</f>
        <v>4315.68</v>
      </c>
      <c r="C35" s="37">
        <f t="shared" si="9"/>
        <v>1035763</v>
      </c>
      <c r="D35" s="37">
        <f t="shared" si="9"/>
        <v>1100498</v>
      </c>
      <c r="E35" s="37">
        <f t="shared" si="9"/>
        <v>1165234</v>
      </c>
      <c r="F35" s="37">
        <f t="shared" si="9"/>
        <v>1229969</v>
      </c>
      <c r="G35" s="37">
        <f t="shared" si="9"/>
        <v>1294704</v>
      </c>
      <c r="H35" s="37">
        <f t="shared" si="9"/>
        <v>1359439</v>
      </c>
      <c r="I35" s="37">
        <f t="shared" si="9"/>
        <v>1424174</v>
      </c>
      <c r="J35" s="37">
        <f t="shared" si="9"/>
        <v>1488910</v>
      </c>
      <c r="K35" s="37">
        <f t="shared" si="8"/>
        <v>1553645</v>
      </c>
    </row>
    <row r="36" spans="1:11" x14ac:dyDescent="0.3">
      <c r="A36" s="39">
        <v>1.05</v>
      </c>
      <c r="B36" s="38">
        <f>ROUND($B$35*A36,0)</f>
        <v>4531</v>
      </c>
      <c r="C36" s="2">
        <f t="shared" si="9"/>
        <v>1087440</v>
      </c>
      <c r="D36" s="2">
        <f t="shared" si="9"/>
        <v>1155405</v>
      </c>
      <c r="E36" s="2">
        <f t="shared" si="9"/>
        <v>1223370</v>
      </c>
      <c r="F36" s="2">
        <f t="shared" si="9"/>
        <v>1291335</v>
      </c>
      <c r="G36" s="37">
        <f t="shared" si="9"/>
        <v>1359300</v>
      </c>
      <c r="H36" s="2">
        <f t="shared" si="9"/>
        <v>1427265</v>
      </c>
      <c r="I36" s="2">
        <f t="shared" si="9"/>
        <v>1495230</v>
      </c>
      <c r="J36" s="2">
        <f t="shared" si="9"/>
        <v>1563195</v>
      </c>
      <c r="K36" s="2">
        <f t="shared" si="8"/>
        <v>1631160</v>
      </c>
    </row>
    <row r="37" spans="1:11" x14ac:dyDescent="0.3">
      <c r="A37" s="39">
        <v>1.1000000000000001</v>
      </c>
      <c r="B37" s="38">
        <f>ROUND($B$35*A37,0)</f>
        <v>4747</v>
      </c>
      <c r="C37" s="2">
        <f t="shared" ref="B37:J37" si="10">ROUND($B37*C$30,0)</f>
        <v>1139280</v>
      </c>
      <c r="D37" s="2">
        <f t="shared" si="10"/>
        <v>1210485</v>
      </c>
      <c r="E37" s="2">
        <f t="shared" si="10"/>
        <v>1281690</v>
      </c>
      <c r="F37" s="2">
        <f t="shared" si="10"/>
        <v>1352895</v>
      </c>
      <c r="G37" s="37">
        <f t="shared" si="10"/>
        <v>1424100</v>
      </c>
      <c r="H37" s="2">
        <f t="shared" si="10"/>
        <v>1495305</v>
      </c>
      <c r="I37" s="2">
        <f t="shared" si="10"/>
        <v>1566510</v>
      </c>
      <c r="J37" s="2">
        <f t="shared" si="10"/>
        <v>1637715</v>
      </c>
      <c r="K37" s="2">
        <f t="shared" si="8"/>
        <v>1708920</v>
      </c>
    </row>
    <row r="38" spans="1:11" x14ac:dyDescent="0.3">
      <c r="A38" s="39">
        <v>1.1499999999999999</v>
      </c>
      <c r="B38" s="38">
        <f>ROUND($B$35*A38,0)</f>
        <v>4963</v>
      </c>
      <c r="C38" s="2">
        <f t="shared" ref="B38:J38" si="11">ROUND($B38*C$30,0)</f>
        <v>1191120</v>
      </c>
      <c r="D38" s="2">
        <f t="shared" si="11"/>
        <v>1265565</v>
      </c>
      <c r="E38" s="2">
        <f t="shared" si="11"/>
        <v>1340010</v>
      </c>
      <c r="F38" s="2">
        <f t="shared" si="11"/>
        <v>1414455</v>
      </c>
      <c r="G38" s="37">
        <f t="shared" si="11"/>
        <v>1488900</v>
      </c>
      <c r="H38" s="2">
        <f t="shared" si="11"/>
        <v>1563345</v>
      </c>
      <c r="I38" s="2">
        <f t="shared" si="11"/>
        <v>1637790</v>
      </c>
      <c r="J38" s="2">
        <f t="shared" si="11"/>
        <v>1712235</v>
      </c>
      <c r="K38" s="2">
        <f t="shared" si="8"/>
        <v>1786680</v>
      </c>
    </row>
    <row r="39" spans="1:11" x14ac:dyDescent="0.3">
      <c r="A39" s="39">
        <v>1.2</v>
      </c>
      <c r="B39" s="38">
        <f>ROUND($B$35*A39,0)</f>
        <v>5179</v>
      </c>
      <c r="C39" s="2">
        <f t="shared" ref="B39:J39" si="12">ROUND($B39*C$30,0)</f>
        <v>1242960</v>
      </c>
      <c r="D39" s="2">
        <f t="shared" si="12"/>
        <v>1320645</v>
      </c>
      <c r="E39" s="2">
        <f t="shared" si="12"/>
        <v>1398330</v>
      </c>
      <c r="F39" s="2">
        <f t="shared" si="12"/>
        <v>1476015</v>
      </c>
      <c r="G39" s="37">
        <f t="shared" si="12"/>
        <v>1553700</v>
      </c>
      <c r="H39" s="2">
        <f t="shared" si="12"/>
        <v>1631385</v>
      </c>
      <c r="I39" s="2">
        <f t="shared" si="12"/>
        <v>1709070</v>
      </c>
      <c r="J39" s="2">
        <f t="shared" si="12"/>
        <v>1786755</v>
      </c>
      <c r="K39" s="2">
        <f t="shared" si="8"/>
        <v>1864440</v>
      </c>
    </row>
    <row r="42" spans="1:11" x14ac:dyDescent="0.3">
      <c r="B42" s="65" t="s">
        <v>202</v>
      </c>
    </row>
    <row r="43" spans="1:11" x14ac:dyDescent="0.3">
      <c r="B43" s="35"/>
      <c r="C43" t="s">
        <v>111</v>
      </c>
    </row>
    <row r="44" spans="1:11" x14ac:dyDescent="0.3">
      <c r="B44" s="35"/>
      <c r="C44" s="39">
        <v>0.8</v>
      </c>
      <c r="D44" s="39">
        <v>0.85</v>
      </c>
      <c r="E44" s="39">
        <v>0.9</v>
      </c>
      <c r="F44" s="39">
        <v>0.95</v>
      </c>
      <c r="G44" s="39">
        <v>1</v>
      </c>
      <c r="H44" s="39">
        <v>1.05</v>
      </c>
      <c r="I44" s="39">
        <v>1.1000000000000001</v>
      </c>
      <c r="J44" s="39">
        <v>1.1499999999999999</v>
      </c>
      <c r="K44" s="39">
        <v>1.2</v>
      </c>
    </row>
    <row r="45" spans="1:11" x14ac:dyDescent="0.3">
      <c r="B45" t="s">
        <v>112</v>
      </c>
      <c r="C45">
        <f t="shared" ref="C45:F45" si="13">$G$45*C44</f>
        <v>400</v>
      </c>
      <c r="D45">
        <f t="shared" si="13"/>
        <v>425</v>
      </c>
      <c r="E45">
        <f t="shared" si="13"/>
        <v>450</v>
      </c>
      <c r="F45">
        <f t="shared" si="13"/>
        <v>475</v>
      </c>
      <c r="G45" s="4">
        <f>P10</f>
        <v>500</v>
      </c>
      <c r="H45">
        <f>$G$45*H44</f>
        <v>525</v>
      </c>
      <c r="I45">
        <f t="shared" ref="I45:K45" si="14">$G$45*I44</f>
        <v>550</v>
      </c>
      <c r="J45">
        <f t="shared" si="14"/>
        <v>575</v>
      </c>
      <c r="K45">
        <f t="shared" si="14"/>
        <v>600</v>
      </c>
    </row>
    <row r="46" spans="1:11" x14ac:dyDescent="0.3">
      <c r="A46" s="39">
        <v>0.8</v>
      </c>
      <c r="B46" s="38">
        <f t="shared" ref="B46:B48" si="15">ROUND($B$50*A46,0)</f>
        <v>4603</v>
      </c>
      <c r="C46" s="2">
        <f t="shared" ref="C46:J54" si="16">ROUND($B46*C$45,0)</f>
        <v>1841200</v>
      </c>
      <c r="D46" s="2">
        <f t="shared" si="16"/>
        <v>1956275</v>
      </c>
      <c r="E46" s="2">
        <f t="shared" si="16"/>
        <v>2071350</v>
      </c>
      <c r="F46" s="2">
        <f t="shared" si="16"/>
        <v>2186425</v>
      </c>
      <c r="G46" s="37">
        <f t="shared" si="16"/>
        <v>2301500</v>
      </c>
      <c r="H46" s="2">
        <f t="shared" si="16"/>
        <v>2416575</v>
      </c>
      <c r="I46" s="2">
        <f t="shared" si="16"/>
        <v>2531650</v>
      </c>
      <c r="J46" s="2">
        <f t="shared" si="16"/>
        <v>2646725</v>
      </c>
      <c r="K46" s="2">
        <f>ROUND($B46*K$45,0)</f>
        <v>2761800</v>
      </c>
    </row>
    <row r="47" spans="1:11" x14ac:dyDescent="0.3">
      <c r="A47" s="39">
        <v>0.85</v>
      </c>
      <c r="B47" s="38">
        <f t="shared" si="15"/>
        <v>4891</v>
      </c>
      <c r="C47" s="2">
        <f t="shared" si="16"/>
        <v>1956400</v>
      </c>
      <c r="D47" s="2">
        <f t="shared" si="16"/>
        <v>2078675</v>
      </c>
      <c r="E47" s="2">
        <f t="shared" si="16"/>
        <v>2200950</v>
      </c>
      <c r="F47" s="2">
        <f t="shared" si="16"/>
        <v>2323225</v>
      </c>
      <c r="G47" s="37">
        <f t="shared" si="16"/>
        <v>2445500</v>
      </c>
      <c r="H47" s="2">
        <f t="shared" si="16"/>
        <v>2567775</v>
      </c>
      <c r="I47" s="2">
        <f t="shared" si="16"/>
        <v>2690050</v>
      </c>
      <c r="J47" s="2">
        <f t="shared" si="16"/>
        <v>2812325</v>
      </c>
      <c r="K47" s="2">
        <f t="shared" ref="K47:K54" si="17">ROUND($B47*K$45,0)</f>
        <v>2934600</v>
      </c>
    </row>
    <row r="48" spans="1:11" x14ac:dyDescent="0.3">
      <c r="A48" s="39">
        <v>0.9</v>
      </c>
      <c r="B48" s="38">
        <f t="shared" si="15"/>
        <v>5179</v>
      </c>
      <c r="C48" s="2">
        <f t="shared" si="16"/>
        <v>2071600</v>
      </c>
      <c r="D48" s="2">
        <f t="shared" si="16"/>
        <v>2201075</v>
      </c>
      <c r="E48" s="2">
        <f t="shared" si="16"/>
        <v>2330550</v>
      </c>
      <c r="F48" s="2">
        <f t="shared" si="16"/>
        <v>2460025</v>
      </c>
      <c r="G48" s="37">
        <f t="shared" si="16"/>
        <v>2589500</v>
      </c>
      <c r="H48" s="2">
        <f t="shared" si="16"/>
        <v>2718975</v>
      </c>
      <c r="I48" s="2">
        <f t="shared" si="16"/>
        <v>2848450</v>
      </c>
      <c r="J48" s="2">
        <f t="shared" si="16"/>
        <v>2977925</v>
      </c>
      <c r="K48" s="2">
        <f t="shared" si="17"/>
        <v>3107400</v>
      </c>
    </row>
    <row r="49" spans="1:11" x14ac:dyDescent="0.3">
      <c r="A49" s="39">
        <v>0.95</v>
      </c>
      <c r="B49" s="38">
        <f>ROUND($B$50*A49,0)</f>
        <v>5466</v>
      </c>
      <c r="C49" s="2">
        <f t="shared" si="16"/>
        <v>2186400</v>
      </c>
      <c r="D49" s="2">
        <f t="shared" si="16"/>
        <v>2323050</v>
      </c>
      <c r="E49" s="2">
        <f t="shared" si="16"/>
        <v>2459700</v>
      </c>
      <c r="F49" s="2">
        <f t="shared" si="16"/>
        <v>2596350</v>
      </c>
      <c r="G49" s="37">
        <f t="shared" si="16"/>
        <v>2733000</v>
      </c>
      <c r="H49" s="2">
        <f t="shared" si="16"/>
        <v>2869650</v>
      </c>
      <c r="I49" s="2">
        <f t="shared" si="16"/>
        <v>3006300</v>
      </c>
      <c r="J49" s="2">
        <f t="shared" si="16"/>
        <v>3142950</v>
      </c>
      <c r="K49" s="2">
        <f t="shared" si="17"/>
        <v>3279600</v>
      </c>
    </row>
    <row r="50" spans="1:11" x14ac:dyDescent="0.3">
      <c r="A50" s="39">
        <v>1</v>
      </c>
      <c r="B50" s="67">
        <f>M10</f>
        <v>5754</v>
      </c>
      <c r="C50" s="37">
        <f t="shared" si="16"/>
        <v>2301600</v>
      </c>
      <c r="D50" s="37">
        <f t="shared" si="16"/>
        <v>2445450</v>
      </c>
      <c r="E50" s="37">
        <f t="shared" si="16"/>
        <v>2589300</v>
      </c>
      <c r="F50" s="37">
        <f t="shared" si="16"/>
        <v>2733150</v>
      </c>
      <c r="G50" s="37">
        <f t="shared" si="16"/>
        <v>2877000</v>
      </c>
      <c r="H50" s="37">
        <f t="shared" si="16"/>
        <v>3020850</v>
      </c>
      <c r="I50" s="37">
        <f t="shared" si="16"/>
        <v>3164700</v>
      </c>
      <c r="J50" s="37">
        <f t="shared" si="16"/>
        <v>3308550</v>
      </c>
      <c r="K50" s="37">
        <f t="shared" si="17"/>
        <v>3452400</v>
      </c>
    </row>
    <row r="51" spans="1:11" x14ac:dyDescent="0.3">
      <c r="A51" s="39">
        <v>1.05</v>
      </c>
      <c r="B51" s="38">
        <f t="shared" ref="B51:B54" si="18">ROUND($B$50*A51,0)</f>
        <v>6042</v>
      </c>
      <c r="C51" s="2">
        <f t="shared" si="16"/>
        <v>2416800</v>
      </c>
      <c r="D51" s="2">
        <f t="shared" si="16"/>
        <v>2567850</v>
      </c>
      <c r="E51" s="2">
        <f t="shared" si="16"/>
        <v>2718900</v>
      </c>
      <c r="F51" s="2">
        <f t="shared" si="16"/>
        <v>2869950</v>
      </c>
      <c r="G51" s="37">
        <f t="shared" si="16"/>
        <v>3021000</v>
      </c>
      <c r="H51" s="2">
        <f t="shared" si="16"/>
        <v>3172050</v>
      </c>
      <c r="I51" s="2">
        <f t="shared" si="16"/>
        <v>3323100</v>
      </c>
      <c r="J51" s="2">
        <f t="shared" si="16"/>
        <v>3474150</v>
      </c>
      <c r="K51" s="2">
        <f t="shared" si="17"/>
        <v>3625200</v>
      </c>
    </row>
    <row r="52" spans="1:11" x14ac:dyDescent="0.3">
      <c r="A52" s="39">
        <v>1.1000000000000001</v>
      </c>
      <c r="B52" s="38">
        <f t="shared" si="18"/>
        <v>6329</v>
      </c>
      <c r="C52" s="2">
        <f t="shared" si="16"/>
        <v>2531600</v>
      </c>
      <c r="D52" s="2">
        <f t="shared" si="16"/>
        <v>2689825</v>
      </c>
      <c r="E52" s="2">
        <f t="shared" si="16"/>
        <v>2848050</v>
      </c>
      <c r="F52" s="2">
        <f t="shared" si="16"/>
        <v>3006275</v>
      </c>
      <c r="G52" s="37">
        <f t="shared" si="16"/>
        <v>3164500</v>
      </c>
      <c r="H52" s="2">
        <f t="shared" si="16"/>
        <v>3322725</v>
      </c>
      <c r="I52" s="2">
        <f t="shared" si="16"/>
        <v>3480950</v>
      </c>
      <c r="J52" s="2">
        <f t="shared" si="16"/>
        <v>3639175</v>
      </c>
      <c r="K52" s="2">
        <f t="shared" si="17"/>
        <v>3797400</v>
      </c>
    </row>
    <row r="53" spans="1:11" x14ac:dyDescent="0.3">
      <c r="A53" s="39">
        <v>1.1499999999999999</v>
      </c>
      <c r="B53" s="38">
        <f t="shared" si="18"/>
        <v>6617</v>
      </c>
      <c r="C53" s="2">
        <f t="shared" si="16"/>
        <v>2646800</v>
      </c>
      <c r="D53" s="2">
        <f t="shared" si="16"/>
        <v>2812225</v>
      </c>
      <c r="E53" s="2">
        <f t="shared" si="16"/>
        <v>2977650</v>
      </c>
      <c r="F53" s="2">
        <f t="shared" si="16"/>
        <v>3143075</v>
      </c>
      <c r="G53" s="37">
        <f t="shared" si="16"/>
        <v>3308500</v>
      </c>
      <c r="H53" s="2">
        <f t="shared" si="16"/>
        <v>3473925</v>
      </c>
      <c r="I53" s="2">
        <f t="shared" si="16"/>
        <v>3639350</v>
      </c>
      <c r="J53" s="2">
        <f t="shared" si="16"/>
        <v>3804775</v>
      </c>
      <c r="K53" s="2">
        <f t="shared" si="17"/>
        <v>3970200</v>
      </c>
    </row>
    <row r="54" spans="1:11" x14ac:dyDescent="0.3">
      <c r="A54" s="39">
        <v>1.2</v>
      </c>
      <c r="B54" s="38">
        <f t="shared" si="18"/>
        <v>6905</v>
      </c>
      <c r="C54" s="2">
        <f t="shared" si="16"/>
        <v>2762000</v>
      </c>
      <c r="D54" s="2">
        <f t="shared" si="16"/>
        <v>2934625</v>
      </c>
      <c r="E54" s="2">
        <f t="shared" si="16"/>
        <v>3107250</v>
      </c>
      <c r="F54" s="2">
        <f t="shared" si="16"/>
        <v>3279875</v>
      </c>
      <c r="G54" s="37">
        <f t="shared" si="16"/>
        <v>3452500</v>
      </c>
      <c r="H54" s="2">
        <f t="shared" si="16"/>
        <v>3625125</v>
      </c>
      <c r="I54" s="2">
        <f t="shared" si="16"/>
        <v>3797750</v>
      </c>
      <c r="J54" s="2">
        <f t="shared" si="16"/>
        <v>3970375</v>
      </c>
      <c r="K54" s="2">
        <f t="shared" si="17"/>
        <v>4143000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topLeftCell="A27" workbookViewId="0">
      <selection activeCell="A24" sqref="A24"/>
    </sheetView>
  </sheetViews>
  <sheetFormatPr defaultRowHeight="14.4" x14ac:dyDescent="0.3"/>
  <cols>
    <col min="1" max="1" width="10" customWidth="1"/>
    <col min="2" max="2" width="52.77734375" customWidth="1"/>
    <col min="3" max="3" width="13" customWidth="1"/>
    <col min="4" max="4" width="46.109375" customWidth="1"/>
    <col min="5" max="5" width="4.6640625" customWidth="1"/>
    <col min="6" max="6" width="12.88671875" bestFit="1" customWidth="1"/>
    <col min="7" max="7" width="14.33203125" customWidth="1"/>
    <col min="8" max="8" width="7.109375" customWidth="1"/>
  </cols>
  <sheetData>
    <row r="1" spans="1:3" ht="21" x14ac:dyDescent="0.4">
      <c r="A1" s="5" t="s">
        <v>0</v>
      </c>
    </row>
    <row r="4" spans="1:3" x14ac:dyDescent="0.3">
      <c r="B4" s="1" t="s">
        <v>80</v>
      </c>
      <c r="C4">
        <v>1</v>
      </c>
    </row>
    <row r="6" spans="1:3" x14ac:dyDescent="0.3">
      <c r="B6" s="1" t="s">
        <v>36</v>
      </c>
    </row>
    <row r="7" spans="1:3" x14ac:dyDescent="0.3">
      <c r="B7" t="s">
        <v>57</v>
      </c>
      <c r="C7" s="2">
        <v>18000</v>
      </c>
    </row>
    <row r="8" spans="1:3" x14ac:dyDescent="0.3">
      <c r="B8" t="s">
        <v>82</v>
      </c>
      <c r="C8" s="2">
        <v>16000</v>
      </c>
    </row>
    <row r="9" spans="1:3" x14ac:dyDescent="0.3">
      <c r="B9" t="s">
        <v>85</v>
      </c>
      <c r="C9" s="2">
        <v>28000</v>
      </c>
    </row>
    <row r="10" spans="1:3" x14ac:dyDescent="0.3">
      <c r="B10" t="s">
        <v>31</v>
      </c>
      <c r="C10" s="2">
        <v>75000</v>
      </c>
    </row>
    <row r="11" spans="1:3" x14ac:dyDescent="0.3">
      <c r="B11" t="s">
        <v>32</v>
      </c>
      <c r="C11" s="2">
        <v>35000</v>
      </c>
    </row>
    <row r="12" spans="1:3" x14ac:dyDescent="0.3">
      <c r="B12" t="s">
        <v>33</v>
      </c>
      <c r="C12" s="2">
        <v>35000</v>
      </c>
    </row>
    <row r="13" spans="1:3" x14ac:dyDescent="0.3">
      <c r="B13" t="s">
        <v>81</v>
      </c>
      <c r="C13" s="2">
        <v>35000</v>
      </c>
    </row>
    <row r="14" spans="1:3" x14ac:dyDescent="0.3">
      <c r="B14" t="s">
        <v>34</v>
      </c>
      <c r="C14" s="2">
        <v>35000</v>
      </c>
    </row>
    <row r="15" spans="1:3" x14ac:dyDescent="0.3">
      <c r="B15" t="s">
        <v>35</v>
      </c>
      <c r="C15" s="2">
        <v>35000</v>
      </c>
    </row>
    <row r="16" spans="1:3" x14ac:dyDescent="0.3">
      <c r="B16" t="s">
        <v>83</v>
      </c>
      <c r="C16" s="2">
        <v>8000</v>
      </c>
    </row>
    <row r="17" spans="2:8" x14ac:dyDescent="0.3">
      <c r="B17" t="s">
        <v>87</v>
      </c>
      <c r="C17" s="2">
        <v>1000</v>
      </c>
    </row>
    <row r="18" spans="2:8" x14ac:dyDescent="0.3">
      <c r="C18" s="2"/>
    </row>
    <row r="19" spans="2:8" x14ac:dyDescent="0.3">
      <c r="B19" s="1" t="s">
        <v>38</v>
      </c>
      <c r="C19" s="2">
        <v>400</v>
      </c>
      <c r="D19" t="s">
        <v>207</v>
      </c>
    </row>
    <row r="20" spans="2:8" x14ac:dyDescent="0.3">
      <c r="B20" s="1" t="s">
        <v>79</v>
      </c>
      <c r="C20" s="2">
        <v>400</v>
      </c>
    </row>
    <row r="21" spans="2:8" x14ac:dyDescent="0.3">
      <c r="B21" s="1" t="s">
        <v>84</v>
      </c>
      <c r="C21" s="2">
        <v>5000</v>
      </c>
    </row>
    <row r="22" spans="2:8" x14ac:dyDescent="0.3">
      <c r="B22" s="1" t="s">
        <v>102</v>
      </c>
      <c r="C22" s="2">
        <f>2121*2</f>
        <v>4242</v>
      </c>
    </row>
    <row r="23" spans="2:8" x14ac:dyDescent="0.3">
      <c r="C23" s="2"/>
    </row>
    <row r="24" spans="2:8" x14ac:dyDescent="0.3">
      <c r="B24" s="23" t="s">
        <v>15</v>
      </c>
      <c r="C24" s="24" t="s">
        <v>66</v>
      </c>
      <c r="D24" s="23" t="s">
        <v>65</v>
      </c>
      <c r="E24" s="23"/>
      <c r="F24" s="22"/>
      <c r="H24" s="22"/>
    </row>
    <row r="25" spans="2:8" ht="28.8" x14ac:dyDescent="0.3">
      <c r="B25" s="6" t="s">
        <v>16</v>
      </c>
      <c r="C25" s="20">
        <v>1143</v>
      </c>
      <c r="D25" s="3" t="s">
        <v>67</v>
      </c>
      <c r="E25" s="3"/>
    </row>
    <row r="26" spans="2:8" ht="43.2" x14ac:dyDescent="0.3">
      <c r="B26" s="6"/>
      <c r="C26" s="20"/>
      <c r="D26" s="3" t="s">
        <v>68</v>
      </c>
      <c r="E26" s="3"/>
    </row>
    <row r="27" spans="2:8" ht="28.8" x14ac:dyDescent="0.3">
      <c r="B27" s="6"/>
      <c r="C27" s="20"/>
      <c r="D27" s="3" t="s">
        <v>69</v>
      </c>
      <c r="E27" s="3"/>
    </row>
    <row r="28" spans="2:8" ht="108" customHeight="1" x14ac:dyDescent="0.3">
      <c r="B28" s="6" t="s">
        <v>17</v>
      </c>
      <c r="C28" s="20">
        <v>4989</v>
      </c>
      <c r="D28" s="21" t="s">
        <v>62</v>
      </c>
      <c r="E28" s="21"/>
      <c r="G28" s="2"/>
    </row>
    <row r="29" spans="2:8" ht="43.2" x14ac:dyDescent="0.3">
      <c r="B29" s="6" t="s">
        <v>18</v>
      </c>
      <c r="C29" s="20">
        <v>5870</v>
      </c>
      <c r="D29" s="3" t="s">
        <v>63</v>
      </c>
      <c r="E29" s="3"/>
      <c r="G29" s="2"/>
    </row>
    <row r="30" spans="2:8" ht="28.8" x14ac:dyDescent="0.3">
      <c r="B30" s="6" t="s">
        <v>19</v>
      </c>
      <c r="C30" s="20">
        <v>3030</v>
      </c>
      <c r="D30" s="3" t="s">
        <v>75</v>
      </c>
      <c r="E30" s="3"/>
      <c r="G30" s="2"/>
    </row>
    <row r="31" spans="2:8" x14ac:dyDescent="0.3">
      <c r="B31" s="6" t="s">
        <v>20</v>
      </c>
      <c r="C31" s="20">
        <v>875</v>
      </c>
      <c r="D31" s="3" t="s">
        <v>64</v>
      </c>
      <c r="E31" s="3"/>
      <c r="G31" s="2"/>
    </row>
    <row r="33" spans="1:10" ht="29.4" customHeight="1" x14ac:dyDescent="0.3">
      <c r="A33" s="17" t="s">
        <v>56</v>
      </c>
      <c r="B33" s="15" t="s">
        <v>1</v>
      </c>
      <c r="C33" s="15" t="s">
        <v>3</v>
      </c>
      <c r="D33" s="15" t="s">
        <v>8</v>
      </c>
      <c r="E33" s="15"/>
      <c r="F33" s="15" t="s">
        <v>24</v>
      </c>
      <c r="G33" s="16" t="s">
        <v>25</v>
      </c>
      <c r="H33" s="16" t="s">
        <v>86</v>
      </c>
    </row>
    <row r="34" spans="1:10" ht="14.4" customHeight="1" x14ac:dyDescent="0.3">
      <c r="A34" s="63" t="s">
        <v>44</v>
      </c>
      <c r="B34" t="s">
        <v>26</v>
      </c>
      <c r="C34" t="s">
        <v>4</v>
      </c>
      <c r="D34" t="s">
        <v>10</v>
      </c>
      <c r="F34" s="2">
        <f>$C$7*$C$4</f>
        <v>18000</v>
      </c>
      <c r="G34" s="2">
        <f>H34*$C$17*$C$4</f>
        <v>2000</v>
      </c>
      <c r="H34" s="26">
        <v>2</v>
      </c>
      <c r="I34" s="2"/>
      <c r="J34" s="2"/>
    </row>
    <row r="35" spans="1:10" x14ac:dyDescent="0.3">
      <c r="A35" s="63"/>
      <c r="C35" t="s">
        <v>37</v>
      </c>
      <c r="F35" s="2"/>
      <c r="G35" s="2">
        <f>G34/1000*$C$19</f>
        <v>800</v>
      </c>
      <c r="H35" s="26"/>
    </row>
    <row r="36" spans="1:10" ht="14.4" customHeight="1" x14ac:dyDescent="0.3">
      <c r="A36" s="63"/>
      <c r="B36" t="s">
        <v>2</v>
      </c>
      <c r="C36" t="s">
        <v>4</v>
      </c>
      <c r="D36" t="s">
        <v>70</v>
      </c>
      <c r="F36" s="2">
        <f>$C$7*$C$4</f>
        <v>18000</v>
      </c>
      <c r="G36" s="2">
        <f>F36</f>
        <v>18000</v>
      </c>
      <c r="H36" s="26"/>
    </row>
    <row r="37" spans="1:10" x14ac:dyDescent="0.3">
      <c r="A37" s="63"/>
      <c r="C37" t="s">
        <v>5</v>
      </c>
      <c r="D37" t="s">
        <v>11</v>
      </c>
      <c r="F37" s="2">
        <f>4242*$C$4</f>
        <v>4242</v>
      </c>
      <c r="G37" s="2">
        <f>F37</f>
        <v>4242</v>
      </c>
      <c r="H37" s="26"/>
    </row>
    <row r="38" spans="1:10" ht="14.4" customHeight="1" x14ac:dyDescent="0.3">
      <c r="A38" s="63"/>
      <c r="B38" t="s">
        <v>9</v>
      </c>
      <c r="C38" t="s">
        <v>4</v>
      </c>
      <c r="D38" t="s">
        <v>12</v>
      </c>
      <c r="F38" s="2">
        <f>$C$7*$C$4</f>
        <v>18000</v>
      </c>
      <c r="G38" s="2">
        <f>H38*$C$17*$C$4</f>
        <v>2000</v>
      </c>
      <c r="H38" s="26">
        <v>2</v>
      </c>
    </row>
    <row r="39" spans="1:10" x14ac:dyDescent="0.3">
      <c r="A39" s="63"/>
      <c r="C39" t="s">
        <v>37</v>
      </c>
      <c r="F39" s="2"/>
      <c r="G39" s="2">
        <f>H38*$C$19</f>
        <v>800</v>
      </c>
      <c r="H39" s="26"/>
    </row>
    <row r="40" spans="1:10" x14ac:dyDescent="0.3">
      <c r="A40" s="63"/>
      <c r="B40" t="s">
        <v>21</v>
      </c>
      <c r="C40" t="s">
        <v>4</v>
      </c>
      <c r="D40" t="s">
        <v>39</v>
      </c>
      <c r="F40" s="2">
        <f>$C$8*$C$4</f>
        <v>16000</v>
      </c>
      <c r="G40" s="2">
        <f>H40*$C$17*$C$4</f>
        <v>1500</v>
      </c>
      <c r="H40" s="26">
        <v>1.5</v>
      </c>
    </row>
    <row r="41" spans="1:10" x14ac:dyDescent="0.3">
      <c r="A41" s="63"/>
      <c r="C41" t="s">
        <v>37</v>
      </c>
      <c r="F41" s="2"/>
      <c r="G41" s="2">
        <f>H40*$C$19</f>
        <v>600</v>
      </c>
      <c r="H41" s="26"/>
    </row>
    <row r="42" spans="1:10" x14ac:dyDescent="0.3">
      <c r="A42" s="63"/>
      <c r="B42" t="s">
        <v>9</v>
      </c>
      <c r="C42" t="s">
        <v>4</v>
      </c>
      <c r="D42" t="s">
        <v>12</v>
      </c>
      <c r="F42" s="2">
        <f>$C$7*$C$4</f>
        <v>18000</v>
      </c>
      <c r="G42" s="2">
        <f>H42*$C$17*$C$4</f>
        <v>2000</v>
      </c>
      <c r="H42" s="26">
        <v>2</v>
      </c>
    </row>
    <row r="43" spans="1:10" x14ac:dyDescent="0.3">
      <c r="A43" s="63"/>
      <c r="C43" t="s">
        <v>37</v>
      </c>
      <c r="F43" s="2"/>
      <c r="G43" s="2">
        <f>H42*$C$19</f>
        <v>800</v>
      </c>
      <c r="H43" s="26"/>
    </row>
    <row r="44" spans="1:10" x14ac:dyDescent="0.3">
      <c r="A44" s="63"/>
      <c r="B44" t="s">
        <v>22</v>
      </c>
      <c r="C44" t="s">
        <v>4</v>
      </c>
      <c r="D44" t="s">
        <v>39</v>
      </c>
      <c r="F44" s="2">
        <f>$C$7*$C$4</f>
        <v>18000</v>
      </c>
      <c r="G44" s="2">
        <f>H44*$C$17*$C$4</f>
        <v>1500</v>
      </c>
      <c r="H44" s="26">
        <v>1.5</v>
      </c>
    </row>
    <row r="45" spans="1:10" x14ac:dyDescent="0.3">
      <c r="A45" s="63"/>
      <c r="C45" t="s">
        <v>37</v>
      </c>
      <c r="F45" s="2"/>
      <c r="G45" s="2">
        <f>H44*$C$19</f>
        <v>600</v>
      </c>
      <c r="H45" s="26"/>
    </row>
    <row r="46" spans="1:10" x14ac:dyDescent="0.3">
      <c r="A46" s="63"/>
      <c r="B46" t="s">
        <v>9</v>
      </c>
      <c r="C46" t="s">
        <v>4</v>
      </c>
      <c r="D46" t="s">
        <v>12</v>
      </c>
      <c r="F46" s="2">
        <f>$C$7*$C$4</f>
        <v>18000</v>
      </c>
      <c r="G46" s="2">
        <f>H46*$C$17*$C$4</f>
        <v>2000</v>
      </c>
      <c r="H46" s="26">
        <v>2</v>
      </c>
    </row>
    <row r="47" spans="1:10" x14ac:dyDescent="0.3">
      <c r="A47" s="63"/>
      <c r="C47" t="s">
        <v>37</v>
      </c>
      <c r="F47" s="2"/>
      <c r="G47" s="2">
        <f>H46*$C$19</f>
        <v>800</v>
      </c>
      <c r="H47" s="26"/>
    </row>
    <row r="48" spans="1:10" x14ac:dyDescent="0.3">
      <c r="A48" s="63"/>
      <c r="B48" t="s">
        <v>50</v>
      </c>
      <c r="C48" t="s">
        <v>4</v>
      </c>
      <c r="D48" t="s">
        <v>39</v>
      </c>
      <c r="F48" s="2">
        <f>$C$8*$C$4</f>
        <v>16000</v>
      </c>
      <c r="G48" s="2">
        <f>H48*$C$17*$C$4</f>
        <v>1500</v>
      </c>
      <c r="H48" s="26">
        <v>1.5</v>
      </c>
    </row>
    <row r="49" spans="1:10" x14ac:dyDescent="0.3">
      <c r="A49" s="63"/>
      <c r="C49" t="s">
        <v>37</v>
      </c>
      <c r="F49" s="2"/>
      <c r="G49" s="2">
        <f>H48*$C$19</f>
        <v>600</v>
      </c>
      <c r="H49" s="26"/>
    </row>
    <row r="50" spans="1:10" x14ac:dyDescent="0.3">
      <c r="A50" s="63"/>
      <c r="B50" t="s">
        <v>9</v>
      </c>
      <c r="C50" t="s">
        <v>4</v>
      </c>
      <c r="D50" t="s">
        <v>12</v>
      </c>
      <c r="F50" s="2">
        <f>$C$7*$C$4</f>
        <v>18000</v>
      </c>
      <c r="G50" s="2">
        <f>H50*$C$17*$C$4</f>
        <v>2000</v>
      </c>
      <c r="H50" s="26">
        <v>2</v>
      </c>
    </row>
    <row r="51" spans="1:10" x14ac:dyDescent="0.3">
      <c r="A51" s="63"/>
      <c r="C51" t="s">
        <v>37</v>
      </c>
      <c r="F51" s="2"/>
      <c r="G51" s="2">
        <f>H50*$C$19</f>
        <v>800</v>
      </c>
      <c r="H51" s="26"/>
    </row>
    <row r="52" spans="1:10" x14ac:dyDescent="0.3">
      <c r="A52" s="63"/>
      <c r="B52" t="s">
        <v>41</v>
      </c>
      <c r="C52" t="s">
        <v>4</v>
      </c>
      <c r="D52" t="s">
        <v>39</v>
      </c>
      <c r="F52" s="2">
        <f>$C$8*$C$4</f>
        <v>16000</v>
      </c>
      <c r="G52" s="2">
        <f>H52*$C$17*$C$4</f>
        <v>1500</v>
      </c>
      <c r="H52" s="26">
        <v>1.5</v>
      </c>
      <c r="I52" t="s">
        <v>61</v>
      </c>
    </row>
    <row r="53" spans="1:10" x14ac:dyDescent="0.3">
      <c r="A53" s="63"/>
      <c r="C53" t="s">
        <v>37</v>
      </c>
      <c r="F53" s="2"/>
      <c r="G53" s="2">
        <f>H52*$C$19</f>
        <v>600</v>
      </c>
      <c r="H53" s="26"/>
    </row>
    <row r="54" spans="1:10" x14ac:dyDescent="0.3">
      <c r="A54" s="63"/>
      <c r="B54" s="10" t="s">
        <v>45</v>
      </c>
      <c r="C54" s="8" t="s">
        <v>4</v>
      </c>
      <c r="D54" s="8"/>
      <c r="E54" s="8"/>
      <c r="F54" s="9">
        <f>$C$13*$C$4</f>
        <v>35000</v>
      </c>
      <c r="G54" s="9">
        <f>F54</f>
        <v>35000</v>
      </c>
      <c r="H54" s="9"/>
      <c r="J54" s="2"/>
    </row>
    <row r="55" spans="1:10" x14ac:dyDescent="0.3">
      <c r="A55" s="63"/>
      <c r="B55" s="10" t="s">
        <v>46</v>
      </c>
      <c r="C55" s="8" t="s">
        <v>4</v>
      </c>
      <c r="D55" s="8"/>
      <c r="E55" s="8"/>
      <c r="F55" s="9">
        <f>$C$13*$C$4</f>
        <v>35000</v>
      </c>
      <c r="G55" s="9">
        <f>F55</f>
        <v>35000</v>
      </c>
      <c r="H55" s="9"/>
    </row>
    <row r="56" spans="1:10" x14ac:dyDescent="0.3">
      <c r="A56" s="63"/>
      <c r="B56" s="8" t="s">
        <v>54</v>
      </c>
      <c r="C56" s="8" t="s">
        <v>4</v>
      </c>
      <c r="D56" s="8" t="s">
        <v>14</v>
      </c>
      <c r="E56" s="8"/>
      <c r="F56" s="9">
        <f>$C$9*$C$4</f>
        <v>28000</v>
      </c>
      <c r="G56" s="9">
        <f>H56*$C$17*$C$4</f>
        <v>2500</v>
      </c>
      <c r="H56" s="27">
        <v>2.5</v>
      </c>
    </row>
    <row r="57" spans="1:10" x14ac:dyDescent="0.3">
      <c r="A57" s="63"/>
      <c r="B57" s="8"/>
      <c r="C57" s="8" t="s">
        <v>37</v>
      </c>
      <c r="D57" s="8"/>
      <c r="E57" s="8"/>
      <c r="F57" s="8"/>
      <c r="G57" s="9">
        <f>H56*$C$19</f>
        <v>1000</v>
      </c>
      <c r="H57" s="8"/>
    </row>
    <row r="58" spans="1:10" x14ac:dyDescent="0.3">
      <c r="A58" s="64" t="s">
        <v>40</v>
      </c>
      <c r="B58" s="25"/>
      <c r="C58" s="25"/>
      <c r="D58" s="25"/>
      <c r="E58" s="25" t="s">
        <v>77</v>
      </c>
      <c r="F58" s="25"/>
      <c r="G58" s="25"/>
      <c r="H58" s="25"/>
    </row>
    <row r="59" spans="1:10" x14ac:dyDescent="0.3">
      <c r="A59" s="64"/>
      <c r="B59" t="s">
        <v>6</v>
      </c>
      <c r="C59" t="s">
        <v>4</v>
      </c>
      <c r="D59" t="s">
        <v>73</v>
      </c>
      <c r="F59" s="2">
        <f>$C$16*$C$4</f>
        <v>8000</v>
      </c>
      <c r="G59" s="2">
        <f t="shared" ref="G59:G73" si="0">F59</f>
        <v>8000</v>
      </c>
      <c r="H59" s="2"/>
      <c r="J59" s="2"/>
    </row>
    <row r="60" spans="1:10" x14ac:dyDescent="0.3">
      <c r="A60" s="64"/>
      <c r="C60" s="6" t="s">
        <v>7</v>
      </c>
      <c r="D60" t="s">
        <v>71</v>
      </c>
      <c r="E60">
        <v>2</v>
      </c>
      <c r="F60" s="2">
        <f>$C$25*E60*$C$4</f>
        <v>2286</v>
      </c>
      <c r="G60" s="2">
        <f t="shared" si="0"/>
        <v>2286</v>
      </c>
      <c r="H60" s="2"/>
    </row>
    <row r="61" spans="1:10" x14ac:dyDescent="0.3">
      <c r="A61" s="64"/>
      <c r="C61" s="6" t="s">
        <v>7</v>
      </c>
      <c r="D61" t="s">
        <v>72</v>
      </c>
      <c r="E61">
        <v>3</v>
      </c>
      <c r="F61" s="2">
        <f>$C$28*E61*$C$4</f>
        <v>14967</v>
      </c>
      <c r="G61" s="2">
        <f t="shared" si="0"/>
        <v>14967</v>
      </c>
      <c r="H61" s="2"/>
    </row>
    <row r="62" spans="1:10" x14ac:dyDescent="0.3">
      <c r="A62" s="64"/>
      <c r="C62" s="6" t="s">
        <v>7</v>
      </c>
      <c r="D62" s="3" t="s">
        <v>74</v>
      </c>
      <c r="E62" s="3">
        <v>2</v>
      </c>
      <c r="F62" s="2">
        <f>$C$29*E62*$C$4</f>
        <v>11740</v>
      </c>
      <c r="G62" s="2">
        <f t="shared" si="0"/>
        <v>11740</v>
      </c>
      <c r="H62" s="2"/>
    </row>
    <row r="63" spans="1:10" x14ac:dyDescent="0.3">
      <c r="A63" s="64"/>
      <c r="B63" t="s">
        <v>6</v>
      </c>
      <c r="C63" s="6" t="s">
        <v>4</v>
      </c>
      <c r="D63" t="s">
        <v>73</v>
      </c>
      <c r="F63" s="2">
        <f>$C$16*$C$4</f>
        <v>8000</v>
      </c>
      <c r="G63" s="2">
        <f t="shared" si="0"/>
        <v>8000</v>
      </c>
      <c r="H63" s="2"/>
    </row>
    <row r="64" spans="1:10" x14ac:dyDescent="0.3">
      <c r="A64" s="64"/>
      <c r="C64" s="6" t="s">
        <v>7</v>
      </c>
      <c r="D64" t="s">
        <v>71</v>
      </c>
      <c r="E64">
        <v>3</v>
      </c>
      <c r="F64" s="2">
        <f>$C$25*E64*$C$4</f>
        <v>3429</v>
      </c>
      <c r="G64" s="2">
        <f t="shared" si="0"/>
        <v>3429</v>
      </c>
      <c r="H64" s="2"/>
    </row>
    <row r="65" spans="1:10" x14ac:dyDescent="0.3">
      <c r="A65" s="64"/>
      <c r="C65" s="6" t="s">
        <v>7</v>
      </c>
      <c r="D65" t="s">
        <v>72</v>
      </c>
      <c r="E65">
        <v>4</v>
      </c>
      <c r="F65" s="2">
        <f>$C$28*E65*$C$4</f>
        <v>19956</v>
      </c>
      <c r="G65" s="2">
        <f t="shared" si="0"/>
        <v>19956</v>
      </c>
      <c r="H65" s="2"/>
    </row>
    <row r="66" spans="1:10" x14ac:dyDescent="0.3">
      <c r="A66" s="64"/>
      <c r="C66" s="6" t="s">
        <v>7</v>
      </c>
      <c r="D66" s="3" t="s">
        <v>74</v>
      </c>
      <c r="E66" s="3">
        <v>3</v>
      </c>
      <c r="F66" s="2">
        <f>$C$29*E66*$C$4</f>
        <v>17610</v>
      </c>
      <c r="G66" s="2">
        <f t="shared" si="0"/>
        <v>17610</v>
      </c>
      <c r="H66" s="2"/>
    </row>
    <row r="67" spans="1:10" x14ac:dyDescent="0.3">
      <c r="A67" s="64"/>
      <c r="C67" s="6" t="s">
        <v>7</v>
      </c>
      <c r="D67" t="s">
        <v>76</v>
      </c>
      <c r="E67">
        <v>2.5</v>
      </c>
      <c r="F67" s="2">
        <f>$C$30*E67*$C$4</f>
        <v>7575</v>
      </c>
      <c r="G67" s="2">
        <f t="shared" si="0"/>
        <v>7575</v>
      </c>
      <c r="H67" s="2"/>
    </row>
    <row r="68" spans="1:10" x14ac:dyDescent="0.3">
      <c r="A68" s="64"/>
      <c r="B68" t="s">
        <v>6</v>
      </c>
      <c r="C68" s="6" t="s">
        <v>4</v>
      </c>
      <c r="D68" t="s">
        <v>73</v>
      </c>
      <c r="F68" s="2">
        <f>$C$16*$C$4</f>
        <v>8000</v>
      </c>
      <c r="G68" s="2">
        <f t="shared" si="0"/>
        <v>8000</v>
      </c>
      <c r="H68" s="2"/>
    </row>
    <row r="69" spans="1:10" x14ac:dyDescent="0.3">
      <c r="A69" s="64"/>
      <c r="C69" s="6" t="s">
        <v>7</v>
      </c>
      <c r="D69" t="s">
        <v>71</v>
      </c>
      <c r="E69">
        <v>3</v>
      </c>
      <c r="F69" s="2">
        <f>$C$25*E69*$C$4</f>
        <v>3429</v>
      </c>
      <c r="G69" s="2">
        <f t="shared" si="0"/>
        <v>3429</v>
      </c>
      <c r="H69" s="2"/>
    </row>
    <row r="70" spans="1:10" x14ac:dyDescent="0.3">
      <c r="A70" s="64"/>
      <c r="C70" s="6" t="s">
        <v>7</v>
      </c>
      <c r="D70" s="3" t="s">
        <v>78</v>
      </c>
      <c r="E70" s="3">
        <v>5</v>
      </c>
      <c r="F70" s="2">
        <f>$C$31*E70*$C$4</f>
        <v>4375</v>
      </c>
      <c r="G70" s="2">
        <f t="shared" si="0"/>
        <v>4375</v>
      </c>
      <c r="H70" s="2"/>
    </row>
    <row r="71" spans="1:10" x14ac:dyDescent="0.3">
      <c r="A71" s="64"/>
      <c r="B71" t="s">
        <v>6</v>
      </c>
      <c r="C71" s="6" t="s">
        <v>4</v>
      </c>
      <c r="D71" t="s">
        <v>73</v>
      </c>
      <c r="F71" s="2">
        <f>$C$16*$C$4</f>
        <v>8000</v>
      </c>
      <c r="G71" s="2">
        <f t="shared" si="0"/>
        <v>8000</v>
      </c>
      <c r="H71" s="2"/>
    </row>
    <row r="72" spans="1:10" x14ac:dyDescent="0.3">
      <c r="A72" s="64"/>
      <c r="C72" s="6" t="s">
        <v>7</v>
      </c>
      <c r="D72" t="s">
        <v>71</v>
      </c>
      <c r="E72">
        <v>3</v>
      </c>
      <c r="F72" s="2">
        <f>$C$25*E72*$C$4</f>
        <v>3429</v>
      </c>
      <c r="G72" s="2">
        <f t="shared" si="0"/>
        <v>3429</v>
      </c>
      <c r="H72" s="2"/>
    </row>
    <row r="73" spans="1:10" x14ac:dyDescent="0.3">
      <c r="A73" s="62" t="s">
        <v>52</v>
      </c>
      <c r="B73" s="14" t="s">
        <v>47</v>
      </c>
      <c r="C73" s="12" t="s">
        <v>4</v>
      </c>
      <c r="D73" s="11"/>
      <c r="E73" s="11"/>
      <c r="F73" s="13">
        <f>$C$11*$C$4</f>
        <v>35000</v>
      </c>
      <c r="G73" s="13">
        <f t="shared" si="0"/>
        <v>35000</v>
      </c>
      <c r="H73" s="13"/>
      <c r="J73" s="2"/>
    </row>
    <row r="74" spans="1:10" x14ac:dyDescent="0.3">
      <c r="A74" s="62"/>
      <c r="B74" s="14"/>
      <c r="C74" s="12" t="s">
        <v>43</v>
      </c>
      <c r="D74" s="11" t="s">
        <v>51</v>
      </c>
      <c r="E74" s="11"/>
      <c r="F74" s="13">
        <f>$C$21*$C$4</f>
        <v>5000</v>
      </c>
      <c r="G74" s="13">
        <f t="shared" ref="G74:G76" si="1">F74</f>
        <v>5000</v>
      </c>
      <c r="H74" s="13"/>
    </row>
    <row r="75" spans="1:10" x14ac:dyDescent="0.3">
      <c r="A75" s="62"/>
      <c r="B75" s="14" t="s">
        <v>48</v>
      </c>
      <c r="C75" s="12" t="s">
        <v>4</v>
      </c>
      <c r="D75" s="11"/>
      <c r="E75" s="11"/>
      <c r="F75" s="13">
        <f>$C$11*$C$4</f>
        <v>35000</v>
      </c>
      <c r="G75" s="13">
        <f t="shared" si="1"/>
        <v>35000</v>
      </c>
      <c r="H75" s="13"/>
    </row>
    <row r="76" spans="1:10" x14ac:dyDescent="0.3">
      <c r="A76" s="62"/>
      <c r="B76" s="14"/>
      <c r="C76" s="12" t="s">
        <v>43</v>
      </c>
      <c r="D76" s="11" t="s">
        <v>51</v>
      </c>
      <c r="E76" s="11"/>
      <c r="F76" s="13">
        <f>$C$21*$C$4</f>
        <v>5000</v>
      </c>
      <c r="G76" s="13">
        <f t="shared" si="1"/>
        <v>5000</v>
      </c>
      <c r="H76" s="13"/>
    </row>
    <row r="77" spans="1:10" x14ac:dyDescent="0.3">
      <c r="A77" s="62"/>
      <c r="B77" s="11" t="s">
        <v>42</v>
      </c>
      <c r="C77" s="12" t="s">
        <v>4</v>
      </c>
      <c r="D77" s="11" t="s">
        <v>53</v>
      </c>
      <c r="E77" s="11"/>
      <c r="F77" s="13">
        <v>100000</v>
      </c>
      <c r="G77" s="13">
        <v>24000</v>
      </c>
      <c r="H77" s="13"/>
    </row>
    <row r="78" spans="1:10" x14ac:dyDescent="0.3">
      <c r="A78" s="62"/>
      <c r="B78" s="11">
        <f>25322*5%</f>
        <v>1266.1000000000001</v>
      </c>
      <c r="C78" s="12" t="s">
        <v>43</v>
      </c>
      <c r="D78" s="11" t="s">
        <v>49</v>
      </c>
      <c r="E78" s="33">
        <v>0.05</v>
      </c>
      <c r="F78" s="13">
        <f>25322*E78*400</f>
        <v>506440.00000000006</v>
      </c>
      <c r="G78" s="13">
        <f>F78</f>
        <v>506440.00000000006</v>
      </c>
      <c r="H78" s="13"/>
    </row>
    <row r="79" spans="1:10" x14ac:dyDescent="0.3">
      <c r="F79" s="4">
        <f>SUM(F34:F78)</f>
        <v>1083478</v>
      </c>
      <c r="G79" s="4">
        <f>SUM(G34:G78)</f>
        <v>849378</v>
      </c>
      <c r="H79" s="4"/>
      <c r="J79" s="2"/>
    </row>
    <row r="83" spans="1:8" ht="28.8" x14ac:dyDescent="0.3">
      <c r="A83" s="17" t="s">
        <v>55</v>
      </c>
      <c r="B83" s="15" t="s">
        <v>1</v>
      </c>
      <c r="C83" s="18" t="s">
        <v>3</v>
      </c>
      <c r="D83" s="15" t="s">
        <v>8</v>
      </c>
      <c r="E83" s="15"/>
      <c r="F83" s="18" t="s">
        <v>24</v>
      </c>
      <c r="G83" s="19" t="s">
        <v>25</v>
      </c>
      <c r="H83" s="18"/>
    </row>
    <row r="84" spans="1:8" ht="14.4" customHeight="1" x14ac:dyDescent="0.3">
      <c r="A84" s="63" t="s">
        <v>44</v>
      </c>
      <c r="B84" s="7" t="s">
        <v>28</v>
      </c>
      <c r="C84" t="s">
        <v>4</v>
      </c>
      <c r="D84" t="s">
        <v>10</v>
      </c>
      <c r="F84" s="2">
        <f>$C$7*$C$4</f>
        <v>18000</v>
      </c>
      <c r="G84" s="2">
        <f>H84*$C$17*$C$4</f>
        <v>2000</v>
      </c>
      <c r="H84" s="26">
        <v>2</v>
      </c>
    </row>
    <row r="85" spans="1:8" x14ac:dyDescent="0.3">
      <c r="A85" s="63"/>
      <c r="C85" t="s">
        <v>37</v>
      </c>
      <c r="F85" s="2"/>
      <c r="G85" s="2">
        <f>G84/1000*$C$19</f>
        <v>800</v>
      </c>
      <c r="H85" s="26"/>
    </row>
    <row r="86" spans="1:8" x14ac:dyDescent="0.3">
      <c r="A86" s="63"/>
      <c r="B86" t="s">
        <v>9</v>
      </c>
      <c r="C86" t="s">
        <v>4</v>
      </c>
      <c r="D86" t="s">
        <v>12</v>
      </c>
      <c r="F86" s="2">
        <f>$C$7*$C$4</f>
        <v>18000</v>
      </c>
      <c r="G86" s="2">
        <f>H86*$C$17*$C$4</f>
        <v>2000</v>
      </c>
      <c r="H86" s="26">
        <v>2</v>
      </c>
    </row>
    <row r="87" spans="1:8" x14ac:dyDescent="0.3">
      <c r="A87" s="63"/>
      <c r="C87" t="s">
        <v>37</v>
      </c>
      <c r="F87" s="2"/>
      <c r="G87" s="2">
        <f>G86/1000*$C$19</f>
        <v>800</v>
      </c>
      <c r="H87" s="26"/>
    </row>
    <row r="88" spans="1:8" x14ac:dyDescent="0.3">
      <c r="A88" s="63"/>
      <c r="B88" t="s">
        <v>21</v>
      </c>
      <c r="C88" t="s">
        <v>4</v>
      </c>
      <c r="D88" t="s">
        <v>39</v>
      </c>
      <c r="F88" s="2">
        <f>$C$8*$C$4</f>
        <v>16000</v>
      </c>
      <c r="G88" s="2">
        <f>H88*$C$17*$C$4</f>
        <v>1500</v>
      </c>
      <c r="H88" s="26">
        <v>1.5</v>
      </c>
    </row>
    <row r="89" spans="1:8" x14ac:dyDescent="0.3">
      <c r="A89" s="63"/>
      <c r="C89" t="s">
        <v>37</v>
      </c>
      <c r="F89" s="2"/>
      <c r="G89" s="2">
        <f>G88/1000*$C$19</f>
        <v>600</v>
      </c>
      <c r="H89" s="26"/>
    </row>
    <row r="90" spans="1:8" x14ac:dyDescent="0.3">
      <c r="A90" s="63"/>
      <c r="B90" t="s">
        <v>9</v>
      </c>
      <c r="C90" t="s">
        <v>4</v>
      </c>
      <c r="D90" t="s">
        <v>12</v>
      </c>
      <c r="F90" s="2">
        <f>$C$7*$C$4</f>
        <v>18000</v>
      </c>
      <c r="G90" s="2">
        <f>H90*$C$17*$C$4</f>
        <v>2000</v>
      </c>
      <c r="H90" s="26">
        <v>2</v>
      </c>
    </row>
    <row r="91" spans="1:8" x14ac:dyDescent="0.3">
      <c r="A91" s="63"/>
      <c r="C91" t="s">
        <v>37</v>
      </c>
      <c r="F91" s="2"/>
      <c r="G91" s="2">
        <f>G90/1000*$C$19</f>
        <v>800</v>
      </c>
      <c r="H91" s="26"/>
    </row>
    <row r="92" spans="1:8" x14ac:dyDescent="0.3">
      <c r="A92" s="63"/>
      <c r="B92" t="s">
        <v>22</v>
      </c>
      <c r="C92" t="s">
        <v>4</v>
      </c>
      <c r="D92" t="s">
        <v>39</v>
      </c>
      <c r="F92" s="2">
        <f>$C$8*$C$4</f>
        <v>16000</v>
      </c>
      <c r="G92" s="2">
        <f>H92*$C$17*$C$4</f>
        <v>1500</v>
      </c>
      <c r="H92" s="26">
        <v>1.5</v>
      </c>
    </row>
    <row r="93" spans="1:8" x14ac:dyDescent="0.3">
      <c r="A93" s="63"/>
      <c r="C93" t="s">
        <v>37</v>
      </c>
      <c r="F93" s="2"/>
      <c r="G93" s="2">
        <f>G92/1000*$C$19</f>
        <v>600</v>
      </c>
      <c r="H93" s="26"/>
    </row>
    <row r="94" spans="1:8" x14ac:dyDescent="0.3">
      <c r="A94" s="63"/>
      <c r="B94" t="s">
        <v>9</v>
      </c>
      <c r="C94" t="s">
        <v>4</v>
      </c>
      <c r="D94" t="s">
        <v>12</v>
      </c>
      <c r="F94" s="2">
        <f>$C$7*$C$4</f>
        <v>18000</v>
      </c>
      <c r="G94" s="2">
        <f>H94*$C$17*$C$4</f>
        <v>2000</v>
      </c>
      <c r="H94" s="26">
        <v>2</v>
      </c>
    </row>
    <row r="95" spans="1:8" x14ac:dyDescent="0.3">
      <c r="A95" s="63"/>
      <c r="C95" t="s">
        <v>37</v>
      </c>
      <c r="F95" s="2"/>
      <c r="G95" s="2">
        <f>G94/1000*$C$19</f>
        <v>800</v>
      </c>
      <c r="H95" s="26"/>
    </row>
    <row r="96" spans="1:8" x14ac:dyDescent="0.3">
      <c r="A96" s="63"/>
      <c r="B96" t="s">
        <v>50</v>
      </c>
      <c r="C96" t="s">
        <v>4</v>
      </c>
      <c r="D96" t="s">
        <v>39</v>
      </c>
      <c r="F96" s="2">
        <f>$C$8*$C$4</f>
        <v>16000</v>
      </c>
      <c r="G96" s="2">
        <f>H96*$C$17*$C$4</f>
        <v>1500</v>
      </c>
      <c r="H96" s="26">
        <v>1.5</v>
      </c>
    </row>
    <row r="97" spans="1:8" x14ac:dyDescent="0.3">
      <c r="A97" s="63"/>
      <c r="C97" t="s">
        <v>37</v>
      </c>
      <c r="F97" s="2"/>
      <c r="G97" s="2">
        <f>G96/1000*$C$19</f>
        <v>600</v>
      </c>
      <c r="H97" s="26"/>
    </row>
    <row r="98" spans="1:8" x14ac:dyDescent="0.3">
      <c r="A98" s="63"/>
      <c r="B98" t="s">
        <v>9</v>
      </c>
      <c r="C98" t="s">
        <v>4</v>
      </c>
      <c r="D98" t="s">
        <v>12</v>
      </c>
      <c r="F98" s="2">
        <f>$C$7*$C$4</f>
        <v>18000</v>
      </c>
      <c r="G98" s="2">
        <f>H98*$C$17*$C$4</f>
        <v>2000</v>
      </c>
      <c r="H98" s="26">
        <v>2</v>
      </c>
    </row>
    <row r="99" spans="1:8" x14ac:dyDescent="0.3">
      <c r="A99" s="63"/>
      <c r="C99" t="s">
        <v>37</v>
      </c>
      <c r="F99" s="2"/>
      <c r="G99" s="2">
        <f>G98/1000*$C$19</f>
        <v>800</v>
      </c>
      <c r="H99" s="26"/>
    </row>
    <row r="100" spans="1:8" x14ac:dyDescent="0.3">
      <c r="A100" s="63"/>
      <c r="B100" t="s">
        <v>41</v>
      </c>
      <c r="C100" t="s">
        <v>4</v>
      </c>
      <c r="D100" t="s">
        <v>39</v>
      </c>
      <c r="F100" s="2">
        <f>$C$8*$C$4</f>
        <v>16000</v>
      </c>
      <c r="G100" s="2">
        <f>H100*$C$17*$C$4</f>
        <v>1500</v>
      </c>
      <c r="H100" s="26">
        <v>1.5</v>
      </c>
    </row>
    <row r="101" spans="1:8" x14ac:dyDescent="0.3">
      <c r="A101" s="63"/>
      <c r="C101" t="s">
        <v>37</v>
      </c>
      <c r="F101" s="2"/>
      <c r="G101" s="2">
        <f>G100/1000*$C$19</f>
        <v>600</v>
      </c>
      <c r="H101" s="26"/>
    </row>
    <row r="102" spans="1:8" x14ac:dyDescent="0.3">
      <c r="A102" s="63"/>
      <c r="B102" s="10" t="s">
        <v>45</v>
      </c>
      <c r="C102" s="8" t="s">
        <v>4</v>
      </c>
      <c r="D102" s="8"/>
      <c r="E102" s="8"/>
      <c r="F102" s="9">
        <f>$C$13*$C$4</f>
        <v>35000</v>
      </c>
      <c r="G102" s="9">
        <f>F102</f>
        <v>35000</v>
      </c>
      <c r="H102" s="9"/>
    </row>
    <row r="103" spans="1:8" x14ac:dyDescent="0.3">
      <c r="A103" s="63"/>
      <c r="B103" s="10" t="s">
        <v>98</v>
      </c>
      <c r="C103" s="8" t="s">
        <v>4</v>
      </c>
      <c r="D103" s="8"/>
      <c r="E103" s="8"/>
      <c r="F103" s="9">
        <f>$C$13*$C$4</f>
        <v>35000</v>
      </c>
      <c r="G103" s="9">
        <f>F103</f>
        <v>35000</v>
      </c>
      <c r="H103" s="9"/>
    </row>
    <row r="104" spans="1:8" x14ac:dyDescent="0.3">
      <c r="A104" s="63"/>
      <c r="B104" s="8" t="s">
        <v>54</v>
      </c>
      <c r="C104" s="8" t="s">
        <v>4</v>
      </c>
      <c r="D104" s="8" t="s">
        <v>14</v>
      </c>
      <c r="E104" s="8"/>
      <c r="F104" s="9">
        <f>$C$9*$C$4</f>
        <v>28000</v>
      </c>
      <c r="G104" s="9">
        <f>H104*$C$17*$C$4</f>
        <v>2500</v>
      </c>
      <c r="H104" s="27">
        <v>2.5</v>
      </c>
    </row>
    <row r="105" spans="1:8" x14ac:dyDescent="0.3">
      <c r="A105" s="63"/>
      <c r="B105" s="8"/>
      <c r="C105" s="8" t="s">
        <v>37</v>
      </c>
      <c r="D105" s="8"/>
      <c r="E105" s="8"/>
      <c r="F105" s="8"/>
      <c r="G105" s="9">
        <f>H104*$C$19</f>
        <v>1000</v>
      </c>
      <c r="H105" s="8"/>
    </row>
    <row r="106" spans="1:8" x14ac:dyDescent="0.3">
      <c r="A106" s="64" t="s">
        <v>40</v>
      </c>
      <c r="B106" s="25"/>
      <c r="C106" s="25"/>
      <c r="D106" s="25"/>
      <c r="E106" s="25" t="s">
        <v>77</v>
      </c>
      <c r="F106" s="25"/>
      <c r="G106" s="25"/>
      <c r="H106" s="25"/>
    </row>
    <row r="107" spans="1:8" x14ac:dyDescent="0.3">
      <c r="A107" s="64"/>
      <c r="B107" t="s">
        <v>6</v>
      </c>
      <c r="C107" t="s">
        <v>4</v>
      </c>
      <c r="D107" t="s">
        <v>73</v>
      </c>
      <c r="F107" s="2">
        <f>$C$16*$C$4</f>
        <v>8000</v>
      </c>
      <c r="G107" s="2">
        <f t="shared" ref="G107" si="2">F107</f>
        <v>8000</v>
      </c>
      <c r="H107" s="2"/>
    </row>
    <row r="108" spans="1:8" x14ac:dyDescent="0.3">
      <c r="A108" s="64"/>
      <c r="C108" s="6" t="s">
        <v>7</v>
      </c>
      <c r="D108" t="s">
        <v>71</v>
      </c>
      <c r="E108">
        <v>2</v>
      </c>
      <c r="F108" s="2">
        <f>$C$25*E108*$C$4</f>
        <v>2286</v>
      </c>
      <c r="G108" s="2">
        <f>F108</f>
        <v>2286</v>
      </c>
      <c r="H108" s="2"/>
    </row>
    <row r="109" spans="1:8" x14ac:dyDescent="0.3">
      <c r="A109" s="64"/>
      <c r="C109" s="6" t="s">
        <v>7</v>
      </c>
      <c r="D109" t="s">
        <v>72</v>
      </c>
      <c r="E109">
        <v>3</v>
      </c>
      <c r="F109" s="2">
        <f>$C$28*E109*$C$4</f>
        <v>14967</v>
      </c>
      <c r="G109" s="2">
        <f>F109</f>
        <v>14967</v>
      </c>
      <c r="H109" s="2"/>
    </row>
    <row r="110" spans="1:8" x14ac:dyDescent="0.3">
      <c r="A110" s="64"/>
      <c r="C110" s="6" t="s">
        <v>7</v>
      </c>
      <c r="D110" s="3" t="s">
        <v>74</v>
      </c>
      <c r="E110" s="3">
        <v>2</v>
      </c>
      <c r="F110" s="2">
        <f>$C$29*E110*$C$4</f>
        <v>11740</v>
      </c>
      <c r="G110" s="2">
        <f>F110</f>
        <v>11740</v>
      </c>
      <c r="H110" s="2"/>
    </row>
    <row r="111" spans="1:8" x14ac:dyDescent="0.3">
      <c r="A111" s="64"/>
      <c r="B111" t="s">
        <v>6</v>
      </c>
      <c r="C111" s="6" t="s">
        <v>4</v>
      </c>
      <c r="D111" t="s">
        <v>73</v>
      </c>
      <c r="F111" s="2">
        <f>$C$16*$C$4</f>
        <v>8000</v>
      </c>
      <c r="G111" s="2">
        <f t="shared" ref="G111" si="3">F111</f>
        <v>8000</v>
      </c>
      <c r="H111" s="2"/>
    </row>
    <row r="112" spans="1:8" x14ac:dyDescent="0.3">
      <c r="A112" s="64"/>
      <c r="C112" s="6" t="s">
        <v>7</v>
      </c>
      <c r="D112" t="s">
        <v>71</v>
      </c>
      <c r="E112">
        <v>3</v>
      </c>
      <c r="F112" s="2">
        <f>$C$25*E112*$C$4</f>
        <v>3429</v>
      </c>
      <c r="G112" s="2">
        <f>F112</f>
        <v>3429</v>
      </c>
      <c r="H112" s="2"/>
    </row>
    <row r="113" spans="1:8" x14ac:dyDescent="0.3">
      <c r="A113" s="64"/>
      <c r="C113" s="6" t="s">
        <v>7</v>
      </c>
      <c r="D113" t="s">
        <v>72</v>
      </c>
      <c r="E113">
        <v>4</v>
      </c>
      <c r="F113" s="2">
        <f>$C$28*E113*$C$4</f>
        <v>19956</v>
      </c>
      <c r="G113" s="2">
        <f>F113</f>
        <v>19956</v>
      </c>
      <c r="H113" s="2"/>
    </row>
    <row r="114" spans="1:8" x14ac:dyDescent="0.3">
      <c r="A114" s="64"/>
      <c r="C114" s="6" t="s">
        <v>7</v>
      </c>
      <c r="D114" s="3" t="s">
        <v>74</v>
      </c>
      <c r="E114" s="3">
        <v>3</v>
      </c>
      <c r="F114" s="2">
        <f>$C$29*E114*$C$4</f>
        <v>17610</v>
      </c>
      <c r="G114" s="2">
        <f>F114</f>
        <v>17610</v>
      </c>
      <c r="H114" s="2"/>
    </row>
    <row r="115" spans="1:8" x14ac:dyDescent="0.3">
      <c r="A115" s="64"/>
      <c r="C115" s="6" t="s">
        <v>7</v>
      </c>
      <c r="D115" t="s">
        <v>76</v>
      </c>
      <c r="E115">
        <v>2.5</v>
      </c>
      <c r="F115" s="2">
        <f>$C$30*E115*$C$4</f>
        <v>7575</v>
      </c>
      <c r="G115" s="2">
        <f>F115</f>
        <v>7575</v>
      </c>
      <c r="H115" s="2"/>
    </row>
    <row r="116" spans="1:8" x14ac:dyDescent="0.3">
      <c r="A116" s="64"/>
      <c r="B116" t="s">
        <v>6</v>
      </c>
      <c r="C116" s="6" t="s">
        <v>4</v>
      </c>
      <c r="D116" t="s">
        <v>73</v>
      </c>
      <c r="F116" s="2">
        <f>$C$16*$C$4</f>
        <v>8000</v>
      </c>
      <c r="G116" s="2">
        <f t="shared" ref="G116" si="4">F116</f>
        <v>8000</v>
      </c>
      <c r="H116" s="2"/>
    </row>
    <row r="117" spans="1:8" x14ac:dyDescent="0.3">
      <c r="A117" s="64"/>
      <c r="C117" s="6" t="s">
        <v>7</v>
      </c>
      <c r="D117" t="s">
        <v>71</v>
      </c>
      <c r="E117">
        <v>5</v>
      </c>
      <c r="F117" s="2">
        <f>$C$25*E117*$C$4</f>
        <v>5715</v>
      </c>
      <c r="G117" s="2">
        <f>F117</f>
        <v>5715</v>
      </c>
      <c r="H117" s="2"/>
    </row>
    <row r="118" spans="1:8" x14ac:dyDescent="0.3">
      <c r="A118" s="64"/>
      <c r="C118" s="6" t="s">
        <v>7</v>
      </c>
      <c r="D118" s="3" t="s">
        <v>78</v>
      </c>
      <c r="E118" s="3">
        <v>5</v>
      </c>
      <c r="F118" s="2">
        <f>$C$31*E118*$C$4</f>
        <v>4375</v>
      </c>
      <c r="G118" s="2">
        <f>F118</f>
        <v>4375</v>
      </c>
      <c r="H118" s="2"/>
    </row>
    <row r="119" spans="1:8" x14ac:dyDescent="0.3">
      <c r="A119" s="64"/>
      <c r="B119" t="s">
        <v>6</v>
      </c>
      <c r="C119" s="6" t="s">
        <v>4</v>
      </c>
      <c r="D119" t="s">
        <v>13</v>
      </c>
      <c r="F119" s="2">
        <f>$C$8*$C$4</f>
        <v>16000</v>
      </c>
      <c r="G119" s="2">
        <f>H119*$C$17*$C$4</f>
        <v>1500</v>
      </c>
      <c r="H119" s="26">
        <v>1.5</v>
      </c>
    </row>
    <row r="120" spans="1:8" x14ac:dyDescent="0.3">
      <c r="A120" s="64"/>
      <c r="C120" t="s">
        <v>37</v>
      </c>
      <c r="F120" s="2"/>
      <c r="G120" s="2">
        <f>G119/1000*$C$19</f>
        <v>600</v>
      </c>
      <c r="H120" s="26"/>
    </row>
    <row r="121" spans="1:8" x14ac:dyDescent="0.3">
      <c r="A121" s="64"/>
      <c r="C121" s="6" t="s">
        <v>7</v>
      </c>
      <c r="D121" t="s">
        <v>71</v>
      </c>
      <c r="E121">
        <v>5</v>
      </c>
      <c r="F121" s="2">
        <f>$C$25*E121*$C$4</f>
        <v>5715</v>
      </c>
      <c r="G121" s="2">
        <f>F121</f>
        <v>5715</v>
      </c>
      <c r="H121" s="2"/>
    </row>
    <row r="122" spans="1:8" x14ac:dyDescent="0.3">
      <c r="A122" s="62" t="s">
        <v>52</v>
      </c>
      <c r="B122" s="28" t="s">
        <v>27</v>
      </c>
      <c r="C122" s="29" t="s">
        <v>4</v>
      </c>
      <c r="D122" s="30"/>
      <c r="E122" s="30"/>
      <c r="F122" s="31">
        <f>$C$10*$C$4</f>
        <v>75000</v>
      </c>
      <c r="G122" s="31">
        <f>F122</f>
        <v>75000</v>
      </c>
      <c r="H122" s="31"/>
    </row>
    <row r="123" spans="1:8" x14ac:dyDescent="0.3">
      <c r="A123" s="62"/>
      <c r="B123" s="28" t="s">
        <v>58</v>
      </c>
      <c r="C123" s="29" t="s">
        <v>4</v>
      </c>
      <c r="D123" s="30"/>
      <c r="E123" s="30"/>
      <c r="F123" s="31">
        <f>$C$14*$C$4</f>
        <v>35000</v>
      </c>
      <c r="G123" s="31">
        <f t="shared" ref="G123:G126" si="5">F123</f>
        <v>35000</v>
      </c>
      <c r="H123" s="31"/>
    </row>
    <row r="124" spans="1:8" x14ac:dyDescent="0.3">
      <c r="A124" s="62"/>
      <c r="B124" s="28"/>
      <c r="C124" s="29" t="s">
        <v>43</v>
      </c>
      <c r="D124" s="30" t="s">
        <v>51</v>
      </c>
      <c r="E124" s="30"/>
      <c r="F124" s="13">
        <f>$C$21*$C$4</f>
        <v>5000</v>
      </c>
      <c r="G124" s="31">
        <f t="shared" si="5"/>
        <v>5000</v>
      </c>
      <c r="H124" s="31"/>
    </row>
    <row r="125" spans="1:8" x14ac:dyDescent="0.3">
      <c r="A125" s="62"/>
      <c r="B125" s="28" t="s">
        <v>59</v>
      </c>
      <c r="C125" s="29" t="s">
        <v>4</v>
      </c>
      <c r="D125" s="30"/>
      <c r="E125" s="30"/>
      <c r="F125" s="31">
        <f>$C$14*$C$4</f>
        <v>35000</v>
      </c>
      <c r="G125" s="31">
        <f t="shared" si="5"/>
        <v>35000</v>
      </c>
      <c r="H125" s="31"/>
    </row>
    <row r="126" spans="1:8" x14ac:dyDescent="0.3">
      <c r="A126" s="62"/>
      <c r="B126" s="28"/>
      <c r="C126" s="29" t="s">
        <v>43</v>
      </c>
      <c r="D126" s="30" t="s">
        <v>51</v>
      </c>
      <c r="E126" s="30"/>
      <c r="F126" s="13">
        <f>$C$21*$C$4</f>
        <v>5000</v>
      </c>
      <c r="G126" s="31">
        <f t="shared" si="5"/>
        <v>5000</v>
      </c>
      <c r="H126" s="31"/>
    </row>
    <row r="127" spans="1:8" x14ac:dyDescent="0.3">
      <c r="A127" s="62"/>
      <c r="B127" s="30" t="s">
        <v>42</v>
      </c>
      <c r="C127" s="29" t="s">
        <v>4</v>
      </c>
      <c r="D127" s="30" t="s">
        <v>53</v>
      </c>
      <c r="E127" s="30"/>
      <c r="F127" s="31">
        <v>35000</v>
      </c>
      <c r="G127" s="31">
        <v>12000</v>
      </c>
      <c r="H127" s="31"/>
    </row>
    <row r="128" spans="1:8" x14ac:dyDescent="0.3">
      <c r="A128" s="62"/>
      <c r="B128" s="30">
        <f>25322*2%</f>
        <v>506.44</v>
      </c>
      <c r="C128" s="29" t="s">
        <v>43</v>
      </c>
      <c r="D128" s="30" t="s">
        <v>60</v>
      </c>
      <c r="E128" s="32">
        <v>0.02</v>
      </c>
      <c r="F128" s="31">
        <f>25322*E128*$C$20</f>
        <v>202576</v>
      </c>
      <c r="G128" s="31">
        <f>F128</f>
        <v>202576</v>
      </c>
      <c r="H128" s="31"/>
    </row>
    <row r="129" spans="1:8" x14ac:dyDescent="0.3">
      <c r="F129" s="4">
        <f>SUM(F84:F128)</f>
        <v>777944</v>
      </c>
      <c r="G129" s="4">
        <f>SUM(G84:G128)</f>
        <v>584944</v>
      </c>
      <c r="H129" s="4"/>
    </row>
    <row r="133" spans="1:8" ht="28.8" x14ac:dyDescent="0.3">
      <c r="A133" s="17" t="s">
        <v>88</v>
      </c>
      <c r="B133" s="15" t="s">
        <v>1</v>
      </c>
      <c r="C133" s="18" t="s">
        <v>3</v>
      </c>
      <c r="D133" s="15" t="s">
        <v>8</v>
      </c>
      <c r="E133" s="15"/>
      <c r="F133" s="18" t="s">
        <v>24</v>
      </c>
      <c r="G133" s="19" t="s">
        <v>25</v>
      </c>
      <c r="H133" s="18"/>
    </row>
    <row r="134" spans="1:8" x14ac:dyDescent="0.3">
      <c r="A134" s="63" t="s">
        <v>44</v>
      </c>
      <c r="B134" s="7" t="s">
        <v>28</v>
      </c>
      <c r="C134" t="s">
        <v>4</v>
      </c>
      <c r="D134" t="s">
        <v>89</v>
      </c>
      <c r="F134" s="2">
        <f>$C$7*$C$4</f>
        <v>18000</v>
      </c>
      <c r="G134" s="2">
        <f>H134*$C$17*$C$4</f>
        <v>2000</v>
      </c>
      <c r="H134" s="26">
        <v>2</v>
      </c>
    </row>
    <row r="135" spans="1:8" x14ac:dyDescent="0.3">
      <c r="A135" s="63"/>
      <c r="C135" t="s">
        <v>37</v>
      </c>
      <c r="F135" s="2"/>
      <c r="G135" s="2">
        <f>G134/1000*$C$19</f>
        <v>800</v>
      </c>
      <c r="H135" s="26"/>
    </row>
    <row r="136" spans="1:8" x14ac:dyDescent="0.3">
      <c r="A136" s="63"/>
      <c r="B136" t="s">
        <v>30</v>
      </c>
      <c r="C136" t="s">
        <v>90</v>
      </c>
      <c r="D136" t="s">
        <v>91</v>
      </c>
      <c r="F136" s="2">
        <f>$C$9*$C$4</f>
        <v>28000</v>
      </c>
      <c r="G136" s="2">
        <f>F136</f>
        <v>28000</v>
      </c>
      <c r="H136" s="26"/>
    </row>
    <row r="137" spans="1:8" x14ac:dyDescent="0.3">
      <c r="A137" s="63"/>
      <c r="B137" t="s">
        <v>29</v>
      </c>
      <c r="C137" t="s">
        <v>4</v>
      </c>
      <c r="D137" t="s">
        <v>10</v>
      </c>
      <c r="F137" s="2">
        <f>$C$7*$C$4</f>
        <v>18000</v>
      </c>
      <c r="G137" s="2">
        <f>H137*$C$17*$C$4</f>
        <v>1500</v>
      </c>
      <c r="H137" s="26">
        <v>1.5</v>
      </c>
    </row>
    <row r="138" spans="1:8" x14ac:dyDescent="0.3">
      <c r="A138" s="63"/>
      <c r="B138" t="s">
        <v>2</v>
      </c>
      <c r="C138" t="s">
        <v>4</v>
      </c>
      <c r="D138" t="s">
        <v>93</v>
      </c>
      <c r="F138" s="2">
        <f>$C$9*$C$4</f>
        <v>28000</v>
      </c>
      <c r="G138" s="2">
        <f>F138</f>
        <v>28000</v>
      </c>
      <c r="H138" s="26"/>
    </row>
    <row r="139" spans="1:8" x14ac:dyDescent="0.3">
      <c r="A139" s="63"/>
      <c r="C139" t="s">
        <v>5</v>
      </c>
      <c r="F139" s="2">
        <f>$C$22*$C$4</f>
        <v>4242</v>
      </c>
      <c r="G139" s="2">
        <f>$C$22*$C$4</f>
        <v>4242</v>
      </c>
      <c r="H139" s="26"/>
    </row>
    <row r="140" spans="1:8" x14ac:dyDescent="0.3">
      <c r="A140" s="63"/>
      <c r="B140" t="s">
        <v>9</v>
      </c>
      <c r="C140" t="s">
        <v>4</v>
      </c>
      <c r="D140" t="s">
        <v>12</v>
      </c>
      <c r="F140" s="2">
        <f>$C$7*$C$4</f>
        <v>18000</v>
      </c>
      <c r="G140" s="2">
        <f>H140*$C$17*$C$4</f>
        <v>2000</v>
      </c>
      <c r="H140" s="26">
        <v>2</v>
      </c>
    </row>
    <row r="141" spans="1:8" x14ac:dyDescent="0.3">
      <c r="A141" s="63"/>
      <c r="C141" t="s">
        <v>37</v>
      </c>
      <c r="F141" s="2"/>
      <c r="G141" s="2">
        <f>G140/1000*$C$19</f>
        <v>800</v>
      </c>
      <c r="H141" s="26"/>
    </row>
    <row r="142" spans="1:8" x14ac:dyDescent="0.3">
      <c r="A142" s="63"/>
      <c r="B142" t="s">
        <v>21</v>
      </c>
      <c r="C142" t="s">
        <v>4</v>
      </c>
      <c r="D142" t="s">
        <v>39</v>
      </c>
      <c r="F142" s="2">
        <f>$C$8*$C$4</f>
        <v>16000</v>
      </c>
      <c r="G142" s="2">
        <f>H142*$C$17*$C$4</f>
        <v>1500</v>
      </c>
      <c r="H142" s="26">
        <v>1.5</v>
      </c>
    </row>
    <row r="143" spans="1:8" x14ac:dyDescent="0.3">
      <c r="A143" s="63"/>
      <c r="C143" t="s">
        <v>37</v>
      </c>
      <c r="F143" s="2"/>
      <c r="G143" s="2">
        <f>G142/1000*$C$19</f>
        <v>600</v>
      </c>
      <c r="H143" s="26"/>
    </row>
    <row r="144" spans="1:8" x14ac:dyDescent="0.3">
      <c r="A144" s="63"/>
      <c r="B144" t="s">
        <v>9</v>
      </c>
      <c r="C144" t="s">
        <v>4</v>
      </c>
      <c r="D144" t="s">
        <v>12</v>
      </c>
      <c r="F144" s="2">
        <f>$C$7*$C$4</f>
        <v>18000</v>
      </c>
      <c r="G144" s="2">
        <f>H144*$C$17*$C$4</f>
        <v>2000</v>
      </c>
      <c r="H144" s="26">
        <v>2</v>
      </c>
    </row>
    <row r="145" spans="1:8" x14ac:dyDescent="0.3">
      <c r="A145" s="63"/>
      <c r="C145" t="s">
        <v>37</v>
      </c>
      <c r="F145" s="2"/>
      <c r="G145" s="2">
        <f>G144/1000*$C$19</f>
        <v>800</v>
      </c>
      <c r="H145" s="26"/>
    </row>
    <row r="146" spans="1:8" x14ac:dyDescent="0.3">
      <c r="A146" s="63"/>
      <c r="B146" t="s">
        <v>22</v>
      </c>
      <c r="C146" t="s">
        <v>4</v>
      </c>
      <c r="D146" t="s">
        <v>39</v>
      </c>
      <c r="F146" s="2">
        <f>$C$8*$C$4</f>
        <v>16000</v>
      </c>
      <c r="G146" s="2">
        <f>H146*$C$17*$C$4</f>
        <v>1500</v>
      </c>
      <c r="H146" s="26">
        <v>1.5</v>
      </c>
    </row>
    <row r="147" spans="1:8" x14ac:dyDescent="0.3">
      <c r="A147" s="63"/>
      <c r="C147" t="s">
        <v>37</v>
      </c>
      <c r="F147" s="2"/>
      <c r="G147" s="2">
        <f>G146/1000*$C$19</f>
        <v>600</v>
      </c>
      <c r="H147" s="26"/>
    </row>
    <row r="148" spans="1:8" x14ac:dyDescent="0.3">
      <c r="A148" s="63"/>
      <c r="B148" t="s">
        <v>9</v>
      </c>
      <c r="C148" t="s">
        <v>4</v>
      </c>
      <c r="D148" t="s">
        <v>12</v>
      </c>
      <c r="F148" s="2">
        <f>$C$7*$C$4</f>
        <v>18000</v>
      </c>
      <c r="G148" s="2">
        <f>H148*$C$17*$C$4</f>
        <v>2000</v>
      </c>
      <c r="H148" s="26">
        <v>2</v>
      </c>
    </row>
    <row r="149" spans="1:8" x14ac:dyDescent="0.3">
      <c r="A149" s="63"/>
      <c r="C149" t="s">
        <v>37</v>
      </c>
      <c r="F149" s="2"/>
      <c r="G149" s="2">
        <f>G148/1000*$C$19</f>
        <v>800</v>
      </c>
      <c r="H149" s="26"/>
    </row>
    <row r="150" spans="1:8" x14ac:dyDescent="0.3">
      <c r="A150" s="63"/>
      <c r="B150" t="s">
        <v>50</v>
      </c>
      <c r="C150" t="s">
        <v>4</v>
      </c>
      <c r="D150" t="s">
        <v>39</v>
      </c>
      <c r="F150" s="2">
        <f>$C$8*$C$4</f>
        <v>16000</v>
      </c>
      <c r="G150" s="2">
        <f>H150*$C$17*$C$4</f>
        <v>1500</v>
      </c>
      <c r="H150" s="26">
        <v>1.5</v>
      </c>
    </row>
    <row r="151" spans="1:8" x14ac:dyDescent="0.3">
      <c r="A151" s="63"/>
      <c r="C151" t="s">
        <v>37</v>
      </c>
      <c r="F151" s="2"/>
      <c r="G151" s="2">
        <f>G150/1000*$C$19</f>
        <v>600</v>
      </c>
      <c r="H151" s="26"/>
    </row>
    <row r="152" spans="1:8" x14ac:dyDescent="0.3">
      <c r="A152" s="63"/>
      <c r="B152" t="s">
        <v>9</v>
      </c>
      <c r="C152" t="s">
        <v>4</v>
      </c>
      <c r="D152" t="s">
        <v>12</v>
      </c>
      <c r="F152" s="2">
        <f>$C$7*$C$4</f>
        <v>18000</v>
      </c>
      <c r="G152" s="2">
        <f>H152*$C$17*$C$4</f>
        <v>2000</v>
      </c>
      <c r="H152" s="26">
        <v>2</v>
      </c>
    </row>
    <row r="153" spans="1:8" x14ac:dyDescent="0.3">
      <c r="A153" s="63"/>
      <c r="C153" t="s">
        <v>37</v>
      </c>
      <c r="F153" s="2"/>
      <c r="G153" s="2">
        <f>G152/1000*$C$19</f>
        <v>800</v>
      </c>
      <c r="H153" s="26"/>
    </row>
    <row r="154" spans="1:8" x14ac:dyDescent="0.3">
      <c r="A154" s="63"/>
      <c r="B154" t="s">
        <v>23</v>
      </c>
      <c r="C154" t="s">
        <v>4</v>
      </c>
      <c r="D154" t="s">
        <v>39</v>
      </c>
      <c r="F154" s="2">
        <f>$C$8*$C$4</f>
        <v>16000</v>
      </c>
      <c r="G154" s="2">
        <f>H154*$C$17*$C$4</f>
        <v>1500</v>
      </c>
      <c r="H154" s="26">
        <v>1.5</v>
      </c>
    </row>
    <row r="155" spans="1:8" x14ac:dyDescent="0.3">
      <c r="A155" s="63"/>
      <c r="C155" t="s">
        <v>37</v>
      </c>
      <c r="F155" s="2"/>
      <c r="G155" s="2">
        <f>G154/1000*$C$19</f>
        <v>600</v>
      </c>
      <c r="H155" s="26"/>
    </row>
    <row r="156" spans="1:8" x14ac:dyDescent="0.3">
      <c r="A156" s="63"/>
      <c r="B156" s="8" t="s">
        <v>54</v>
      </c>
      <c r="C156" s="8" t="s">
        <v>4</v>
      </c>
      <c r="D156" s="8" t="s">
        <v>14</v>
      </c>
      <c r="E156" s="8"/>
      <c r="F156" s="9">
        <f>$C$9*$C$4</f>
        <v>28000</v>
      </c>
      <c r="G156" s="9">
        <f>H156*$C$17*$C$4</f>
        <v>2500</v>
      </c>
      <c r="H156" s="27">
        <v>2.5</v>
      </c>
    </row>
    <row r="157" spans="1:8" x14ac:dyDescent="0.3">
      <c r="A157" s="63"/>
      <c r="B157" s="8"/>
      <c r="C157" s="8" t="s">
        <v>37</v>
      </c>
      <c r="D157" s="8"/>
      <c r="E157" s="8"/>
      <c r="F157" s="8"/>
      <c r="G157" s="9">
        <f>H156*$C$19</f>
        <v>1000</v>
      </c>
      <c r="H157" s="8"/>
    </row>
    <row r="158" spans="1:8" x14ac:dyDescent="0.3">
      <c r="A158" s="64" t="s">
        <v>40</v>
      </c>
      <c r="B158" s="25"/>
      <c r="C158" s="25"/>
      <c r="D158" s="25"/>
      <c r="E158" s="25" t="s">
        <v>77</v>
      </c>
      <c r="F158" s="25"/>
      <c r="G158" s="25"/>
      <c r="H158" s="25"/>
    </row>
    <row r="159" spans="1:8" x14ac:dyDescent="0.3">
      <c r="A159" s="64"/>
      <c r="B159" t="s">
        <v>6</v>
      </c>
      <c r="C159" t="s">
        <v>4</v>
      </c>
      <c r="D159" t="s">
        <v>13</v>
      </c>
      <c r="F159" s="2">
        <f>$C$8*$C$4</f>
        <v>16000</v>
      </c>
      <c r="G159" s="2">
        <f>H159*$C$17*$C$4</f>
        <v>1500</v>
      </c>
      <c r="H159" s="26">
        <v>1.5</v>
      </c>
    </row>
    <row r="160" spans="1:8" x14ac:dyDescent="0.3">
      <c r="A160" s="64"/>
      <c r="F160" s="2"/>
      <c r="G160" s="2">
        <f>G159/1000*$C$19</f>
        <v>600</v>
      </c>
      <c r="H160" s="26"/>
    </row>
    <row r="161" spans="1:8" x14ac:dyDescent="0.3">
      <c r="A161" s="64"/>
      <c r="C161" s="6" t="s">
        <v>7</v>
      </c>
      <c r="D161" t="s">
        <v>71</v>
      </c>
      <c r="E161">
        <v>2</v>
      </c>
      <c r="F161" s="2">
        <f>$C$25*E161*$C$4</f>
        <v>2286</v>
      </c>
      <c r="G161" s="2">
        <f>F161</f>
        <v>2286</v>
      </c>
      <c r="H161" s="2"/>
    </row>
    <row r="162" spans="1:8" x14ac:dyDescent="0.3">
      <c r="A162" s="64"/>
      <c r="C162" s="6" t="s">
        <v>7</v>
      </c>
      <c r="D162" t="s">
        <v>72</v>
      </c>
      <c r="E162">
        <v>3</v>
      </c>
      <c r="F162" s="2">
        <f>$C$28*E162*$C$4</f>
        <v>14967</v>
      </c>
      <c r="G162" s="2">
        <f>F162</f>
        <v>14967</v>
      </c>
      <c r="H162" s="2"/>
    </row>
    <row r="163" spans="1:8" x14ac:dyDescent="0.3">
      <c r="A163" s="64"/>
      <c r="C163" s="6" t="s">
        <v>7</v>
      </c>
      <c r="D163" s="3" t="s">
        <v>74</v>
      </c>
      <c r="E163" s="3">
        <v>2</v>
      </c>
      <c r="F163" s="2">
        <f>$C$29*E163*$C$4</f>
        <v>11740</v>
      </c>
      <c r="G163" s="2">
        <f>F163</f>
        <v>11740</v>
      </c>
      <c r="H163" s="2"/>
    </row>
    <row r="164" spans="1:8" x14ac:dyDescent="0.3">
      <c r="A164" s="64"/>
      <c r="B164" t="s">
        <v>6</v>
      </c>
      <c r="C164" s="6" t="s">
        <v>4</v>
      </c>
      <c r="D164" t="s">
        <v>13</v>
      </c>
      <c r="F164" s="2">
        <f>$C$8*$C$4</f>
        <v>16000</v>
      </c>
      <c r="G164" s="2">
        <f>H164*$C$17*$C$4</f>
        <v>1500</v>
      </c>
      <c r="H164" s="26">
        <v>1.5</v>
      </c>
    </row>
    <row r="165" spans="1:8" x14ac:dyDescent="0.3">
      <c r="A165" s="64"/>
      <c r="C165" s="6"/>
      <c r="F165" s="2"/>
      <c r="G165" s="2">
        <f>G164/1000*$C$19</f>
        <v>600</v>
      </c>
      <c r="H165" s="26"/>
    </row>
    <row r="166" spans="1:8" x14ac:dyDescent="0.3">
      <c r="A166" s="64"/>
      <c r="C166" s="6" t="s">
        <v>7</v>
      </c>
      <c r="D166" t="s">
        <v>71</v>
      </c>
      <c r="E166">
        <v>3</v>
      </c>
      <c r="F166" s="2">
        <f>$C$25*E166*$C$4</f>
        <v>3429</v>
      </c>
      <c r="G166" s="2">
        <f>F166</f>
        <v>3429</v>
      </c>
      <c r="H166" s="2"/>
    </row>
    <row r="167" spans="1:8" x14ac:dyDescent="0.3">
      <c r="A167" s="64"/>
      <c r="C167" s="6" t="s">
        <v>7</v>
      </c>
      <c r="D167" t="s">
        <v>72</v>
      </c>
      <c r="E167">
        <v>4</v>
      </c>
      <c r="F167" s="2">
        <f>$C$28*E167*$C$4</f>
        <v>19956</v>
      </c>
      <c r="G167" s="2">
        <f>F167</f>
        <v>19956</v>
      </c>
      <c r="H167" s="2"/>
    </row>
    <row r="168" spans="1:8" x14ac:dyDescent="0.3">
      <c r="A168" s="64"/>
      <c r="C168" s="6" t="s">
        <v>7</v>
      </c>
      <c r="D168" s="3" t="s">
        <v>74</v>
      </c>
      <c r="E168" s="3">
        <v>3</v>
      </c>
      <c r="F168" s="2">
        <f>$C$29*E168*$C$4</f>
        <v>17610</v>
      </c>
      <c r="G168" s="2">
        <f>F168</f>
        <v>17610</v>
      </c>
      <c r="H168" s="2"/>
    </row>
    <row r="169" spans="1:8" x14ac:dyDescent="0.3">
      <c r="A169" s="64"/>
      <c r="C169" s="6" t="s">
        <v>7</v>
      </c>
      <c r="D169" t="s">
        <v>76</v>
      </c>
      <c r="E169">
        <v>2.5</v>
      </c>
      <c r="F169" s="2">
        <f>$C$30*E169*$C$4</f>
        <v>7575</v>
      </c>
      <c r="G169" s="2">
        <f>F169</f>
        <v>7575</v>
      </c>
      <c r="H169" s="2"/>
    </row>
    <row r="170" spans="1:8" x14ac:dyDescent="0.3">
      <c r="A170" s="64"/>
      <c r="B170" t="s">
        <v>6</v>
      </c>
      <c r="C170" s="6" t="s">
        <v>4</v>
      </c>
      <c r="D170" t="s">
        <v>13</v>
      </c>
      <c r="F170" s="2">
        <f>$C$8*$C$4</f>
        <v>16000</v>
      </c>
      <c r="G170" s="2">
        <f>H170*$C$17*$C$4</f>
        <v>1500</v>
      </c>
      <c r="H170" s="26">
        <v>1.5</v>
      </c>
    </row>
    <row r="171" spans="1:8" x14ac:dyDescent="0.3">
      <c r="A171" s="64"/>
      <c r="C171" s="6"/>
      <c r="F171" s="2"/>
      <c r="G171" s="2">
        <f>G170/1000*$C$19</f>
        <v>600</v>
      </c>
      <c r="H171" s="26"/>
    </row>
    <row r="172" spans="1:8" x14ac:dyDescent="0.3">
      <c r="A172" s="64"/>
      <c r="C172" s="6" t="s">
        <v>7</v>
      </c>
      <c r="D172" t="s">
        <v>71</v>
      </c>
      <c r="E172">
        <v>5</v>
      </c>
      <c r="F172" s="2">
        <f>$C$25*E172*$C$4</f>
        <v>5715</v>
      </c>
      <c r="G172" s="2">
        <f>F172</f>
        <v>5715</v>
      </c>
      <c r="H172" s="2"/>
    </row>
    <row r="173" spans="1:8" x14ac:dyDescent="0.3">
      <c r="A173" s="64"/>
      <c r="C173" s="6" t="s">
        <v>7</v>
      </c>
      <c r="D173" s="3" t="s">
        <v>78</v>
      </c>
      <c r="E173" s="3">
        <v>5</v>
      </c>
      <c r="F173" s="2">
        <f>$C$31*E173*$C$4</f>
        <v>4375</v>
      </c>
      <c r="G173" s="2">
        <f>F173</f>
        <v>4375</v>
      </c>
      <c r="H173" s="2"/>
    </row>
    <row r="174" spans="1:8" x14ac:dyDescent="0.3">
      <c r="A174" s="64"/>
      <c r="B174" t="s">
        <v>6</v>
      </c>
      <c r="C174" s="6" t="s">
        <v>4</v>
      </c>
      <c r="D174" t="s">
        <v>13</v>
      </c>
      <c r="F174" s="2">
        <f>$C$8*$C$4</f>
        <v>16000</v>
      </c>
      <c r="G174" s="2">
        <f>H174*$C$17*$C$4</f>
        <v>1500</v>
      </c>
      <c r="H174" s="26">
        <v>1.5</v>
      </c>
    </row>
    <row r="175" spans="1:8" x14ac:dyDescent="0.3">
      <c r="A175" s="64"/>
      <c r="C175" s="6"/>
      <c r="F175" s="2"/>
      <c r="G175" s="2">
        <f>G174/1000*$C$19</f>
        <v>600</v>
      </c>
      <c r="H175" s="26"/>
    </row>
    <row r="176" spans="1:8" x14ac:dyDescent="0.3">
      <c r="A176" s="64"/>
      <c r="C176" s="6" t="s">
        <v>7</v>
      </c>
      <c r="D176" t="s">
        <v>71</v>
      </c>
      <c r="E176">
        <v>5</v>
      </c>
      <c r="F176" s="2">
        <f>$C$25*E176*$C$4</f>
        <v>5715</v>
      </c>
      <c r="G176" s="2">
        <f>F176</f>
        <v>5715</v>
      </c>
      <c r="H176" s="2"/>
    </row>
    <row r="177" spans="1:8" x14ac:dyDescent="0.3">
      <c r="A177" s="64"/>
      <c r="C177" s="6" t="s">
        <v>7</v>
      </c>
      <c r="D177" t="s">
        <v>76</v>
      </c>
      <c r="E177">
        <v>2.5</v>
      </c>
      <c r="F177" s="2">
        <f>$C$30*E177*$C$4</f>
        <v>7575</v>
      </c>
      <c r="G177" s="2">
        <f>F177</f>
        <v>7575</v>
      </c>
      <c r="H177" s="2"/>
    </row>
    <row r="178" spans="1:8" x14ac:dyDescent="0.3">
      <c r="A178" s="64"/>
      <c r="C178" s="6" t="s">
        <v>7</v>
      </c>
      <c r="D178" s="3" t="s">
        <v>78</v>
      </c>
      <c r="E178" s="3">
        <v>5</v>
      </c>
      <c r="F178" s="2">
        <f>$C$31*E178*$C$4</f>
        <v>4375</v>
      </c>
      <c r="G178" s="2">
        <f>F178</f>
        <v>4375</v>
      </c>
      <c r="H178" s="2"/>
    </row>
    <row r="179" spans="1:8" x14ac:dyDescent="0.3">
      <c r="A179" s="64"/>
      <c r="B179" t="s">
        <v>6</v>
      </c>
      <c r="C179" s="6" t="s">
        <v>4</v>
      </c>
      <c r="D179" t="s">
        <v>13</v>
      </c>
      <c r="F179" s="2">
        <f>$C$8*$C$4</f>
        <v>16000</v>
      </c>
      <c r="G179" s="2">
        <f>H179*$C$17*$C$4</f>
        <v>1500</v>
      </c>
      <c r="H179" s="26">
        <v>1.5</v>
      </c>
    </row>
    <row r="180" spans="1:8" x14ac:dyDescent="0.3">
      <c r="A180" s="64"/>
      <c r="C180" t="s">
        <v>37</v>
      </c>
      <c r="F180" s="2"/>
      <c r="G180" s="2">
        <f>G179/1000*$C$19</f>
        <v>600</v>
      </c>
      <c r="H180" s="26"/>
    </row>
    <row r="181" spans="1:8" x14ac:dyDescent="0.3">
      <c r="A181" s="64"/>
      <c r="C181" s="6" t="s">
        <v>7</v>
      </c>
      <c r="D181" t="s">
        <v>76</v>
      </c>
      <c r="E181">
        <v>2.5</v>
      </c>
      <c r="F181" s="2">
        <f>$C$30*E181*$C$4</f>
        <v>7575</v>
      </c>
      <c r="G181" s="2">
        <f>F181</f>
        <v>7575</v>
      </c>
      <c r="H181" s="26"/>
    </row>
    <row r="182" spans="1:8" x14ac:dyDescent="0.3">
      <c r="A182" s="64"/>
      <c r="C182" s="6" t="s">
        <v>7</v>
      </c>
      <c r="D182" t="s">
        <v>71</v>
      </c>
      <c r="E182">
        <v>5</v>
      </c>
      <c r="F182" s="2">
        <f>$C$25*E182*$C$4</f>
        <v>5715</v>
      </c>
      <c r="G182" s="2">
        <f>F182</f>
        <v>5715</v>
      </c>
      <c r="H182" s="2"/>
    </row>
    <row r="183" spans="1:8" x14ac:dyDescent="0.3">
      <c r="A183" s="62" t="s">
        <v>52</v>
      </c>
      <c r="B183" s="28" t="s">
        <v>92</v>
      </c>
      <c r="C183" s="29" t="s">
        <v>4</v>
      </c>
      <c r="D183" s="30"/>
      <c r="E183" s="30"/>
      <c r="F183" s="31">
        <f>$C$10*$C$4</f>
        <v>75000</v>
      </c>
      <c r="G183" s="31">
        <f>F183</f>
        <v>75000</v>
      </c>
      <c r="H183" s="31"/>
    </row>
    <row r="184" spans="1:8" x14ac:dyDescent="0.3">
      <c r="A184" s="62"/>
      <c r="B184" s="28"/>
      <c r="C184" s="29" t="s">
        <v>43</v>
      </c>
      <c r="D184" s="30" t="s">
        <v>96</v>
      </c>
      <c r="E184" s="30"/>
      <c r="F184" s="13">
        <f>$C$21*$C$4</f>
        <v>5000</v>
      </c>
      <c r="G184" s="31">
        <f t="shared" ref="G184:G188" si="6">F184</f>
        <v>5000</v>
      </c>
      <c r="H184" s="31"/>
    </row>
    <row r="185" spans="1:8" x14ac:dyDescent="0.3">
      <c r="A185" s="62"/>
      <c r="B185" s="28" t="s">
        <v>94</v>
      </c>
      <c r="C185" s="29" t="s">
        <v>4</v>
      </c>
      <c r="D185" s="30"/>
      <c r="E185" s="30"/>
      <c r="F185" s="31">
        <f t="shared" ref="F185:F187" si="7">$C$14*$C$4</f>
        <v>35000</v>
      </c>
      <c r="G185" s="31">
        <f t="shared" si="6"/>
        <v>35000</v>
      </c>
      <c r="H185" s="31"/>
    </row>
    <row r="186" spans="1:8" x14ac:dyDescent="0.3">
      <c r="A186" s="62"/>
      <c r="B186" s="28" t="s">
        <v>95</v>
      </c>
      <c r="C186" s="29" t="s">
        <v>4</v>
      </c>
      <c r="D186" s="30"/>
      <c r="E186" s="30"/>
      <c r="F186" s="31">
        <f t="shared" si="7"/>
        <v>35000</v>
      </c>
      <c r="G186" s="31">
        <f t="shared" si="6"/>
        <v>35000</v>
      </c>
      <c r="H186" s="31"/>
    </row>
    <row r="187" spans="1:8" x14ac:dyDescent="0.3">
      <c r="A187" s="62"/>
      <c r="B187" s="28" t="s">
        <v>97</v>
      </c>
      <c r="C187" s="29" t="s">
        <v>4</v>
      </c>
      <c r="D187" s="30"/>
      <c r="E187" s="30"/>
      <c r="F187" s="31">
        <f t="shared" si="7"/>
        <v>35000</v>
      </c>
      <c r="G187" s="31">
        <f t="shared" si="6"/>
        <v>35000</v>
      </c>
      <c r="H187" s="31"/>
    </row>
    <row r="188" spans="1:8" x14ac:dyDescent="0.3">
      <c r="A188" s="62"/>
      <c r="B188" s="28"/>
      <c r="C188" s="29" t="s">
        <v>43</v>
      </c>
      <c r="D188" s="30" t="s">
        <v>51</v>
      </c>
      <c r="E188" s="30"/>
      <c r="F188" s="13">
        <f>$C$21*$C$4</f>
        <v>5000</v>
      </c>
      <c r="G188" s="31">
        <f t="shared" si="6"/>
        <v>5000</v>
      </c>
      <c r="H188" s="31"/>
    </row>
    <row r="189" spans="1:8" x14ac:dyDescent="0.3">
      <c r="A189" s="62"/>
      <c r="B189" s="30" t="s">
        <v>42</v>
      </c>
      <c r="C189" s="29" t="s">
        <v>4</v>
      </c>
      <c r="D189" s="30" t="s">
        <v>53</v>
      </c>
      <c r="E189" s="30"/>
      <c r="F189" s="31">
        <v>35000</v>
      </c>
      <c r="G189" s="31">
        <v>12000</v>
      </c>
      <c r="H189" s="31"/>
    </row>
    <row r="190" spans="1:8" x14ac:dyDescent="0.3">
      <c r="A190" s="62"/>
      <c r="B190" s="30">
        <f>25322*2%</f>
        <v>506.44</v>
      </c>
      <c r="C190" s="29" t="s">
        <v>43</v>
      </c>
      <c r="D190" s="30" t="s">
        <v>60</v>
      </c>
      <c r="E190" s="32">
        <v>0.02</v>
      </c>
      <c r="F190" s="31">
        <f>25322*E190*$C$20</f>
        <v>202576</v>
      </c>
      <c r="G190" s="31">
        <f>F190</f>
        <v>202576</v>
      </c>
      <c r="H190" s="31"/>
    </row>
    <row r="191" spans="1:8" x14ac:dyDescent="0.3">
      <c r="F191" s="4">
        <f>SUM(F134:F190)</f>
        <v>886426</v>
      </c>
      <c r="G191" s="4">
        <f>SUM(G134:G190)</f>
        <v>621326</v>
      </c>
      <c r="H191" s="4"/>
    </row>
    <row r="194" spans="1:8" x14ac:dyDescent="0.3">
      <c r="A194" s="65" t="s">
        <v>204</v>
      </c>
    </row>
    <row r="195" spans="1:8" ht="28.8" x14ac:dyDescent="0.3">
      <c r="A195" s="17" t="s">
        <v>99</v>
      </c>
      <c r="B195" s="15" t="s">
        <v>1</v>
      </c>
      <c r="C195" s="18" t="s">
        <v>3</v>
      </c>
      <c r="D195" s="15" t="s">
        <v>8</v>
      </c>
      <c r="E195" s="15"/>
      <c r="F195" s="18" t="s">
        <v>24</v>
      </c>
      <c r="G195" s="19" t="s">
        <v>25</v>
      </c>
      <c r="H195" s="18"/>
    </row>
    <row r="196" spans="1:8" x14ac:dyDescent="0.3">
      <c r="A196" s="63" t="s">
        <v>44</v>
      </c>
      <c r="B196" s="7" t="s">
        <v>28</v>
      </c>
      <c r="C196" t="s">
        <v>4</v>
      </c>
      <c r="D196" t="s">
        <v>89</v>
      </c>
      <c r="F196" s="2">
        <f>$C$7*$C$4</f>
        <v>18000</v>
      </c>
      <c r="G196" s="2">
        <f>H196*$C$17*$C$4</f>
        <v>2000</v>
      </c>
      <c r="H196" s="26">
        <v>2</v>
      </c>
    </row>
    <row r="197" spans="1:8" x14ac:dyDescent="0.3">
      <c r="A197" s="63"/>
      <c r="C197" t="s">
        <v>37</v>
      </c>
      <c r="F197" s="2"/>
      <c r="G197" s="2">
        <f>G196/1000*$C$19</f>
        <v>800</v>
      </c>
      <c r="H197" s="26"/>
    </row>
    <row r="198" spans="1:8" x14ac:dyDescent="0.3">
      <c r="A198" s="63"/>
      <c r="B198" t="s">
        <v>30</v>
      </c>
      <c r="C198" t="s">
        <v>90</v>
      </c>
      <c r="D198" t="s">
        <v>91</v>
      </c>
      <c r="F198" s="2">
        <f>$C$9*$C$4</f>
        <v>28000</v>
      </c>
      <c r="G198" s="2">
        <f>F198</f>
        <v>28000</v>
      </c>
      <c r="H198" s="26"/>
    </row>
    <row r="199" spans="1:8" x14ac:dyDescent="0.3">
      <c r="A199" s="63"/>
      <c r="B199" t="s">
        <v>29</v>
      </c>
      <c r="C199" t="s">
        <v>4</v>
      </c>
      <c r="D199" t="s">
        <v>10</v>
      </c>
      <c r="F199" s="2">
        <f>$C$7*$C$4</f>
        <v>18000</v>
      </c>
      <c r="G199" s="2">
        <f>H199*$C$17*$C$4</f>
        <v>1500</v>
      </c>
      <c r="H199" s="26">
        <v>1.5</v>
      </c>
    </row>
    <row r="200" spans="1:8" x14ac:dyDescent="0.3">
      <c r="A200" s="63"/>
      <c r="B200" t="s">
        <v>2</v>
      </c>
      <c r="C200" t="s">
        <v>4</v>
      </c>
      <c r="D200" t="s">
        <v>93</v>
      </c>
      <c r="F200" s="2">
        <f>$C$9*$C$4</f>
        <v>28000</v>
      </c>
      <c r="G200" s="2">
        <f>F200</f>
        <v>28000</v>
      </c>
      <c r="H200" s="26"/>
    </row>
    <row r="201" spans="1:8" x14ac:dyDescent="0.3">
      <c r="A201" s="63"/>
      <c r="C201" t="s">
        <v>5</v>
      </c>
      <c r="F201" s="2">
        <f>$C$22*$C$4</f>
        <v>4242</v>
      </c>
      <c r="G201" s="2">
        <f>$C$22*$C$4</f>
        <v>4242</v>
      </c>
      <c r="H201" s="26"/>
    </row>
    <row r="202" spans="1:8" x14ac:dyDescent="0.3">
      <c r="A202" s="63"/>
      <c r="B202" t="s">
        <v>9</v>
      </c>
      <c r="C202" t="s">
        <v>4</v>
      </c>
      <c r="D202" t="s">
        <v>12</v>
      </c>
      <c r="F202" s="2">
        <f>$C$7*$C$4</f>
        <v>18000</v>
      </c>
      <c r="G202" s="2">
        <f>H202*$C$17*$C$4</f>
        <v>2000</v>
      </c>
      <c r="H202" s="26">
        <v>2</v>
      </c>
    </row>
    <row r="203" spans="1:8" x14ac:dyDescent="0.3">
      <c r="A203" s="63"/>
      <c r="C203" t="s">
        <v>37</v>
      </c>
      <c r="F203" s="2"/>
      <c r="G203" s="2">
        <f>G202/1000*$C$19</f>
        <v>800</v>
      </c>
      <c r="H203" s="26"/>
    </row>
    <row r="204" spans="1:8" x14ac:dyDescent="0.3">
      <c r="A204" s="63"/>
      <c r="B204" t="s">
        <v>21</v>
      </c>
      <c r="C204" t="s">
        <v>4</v>
      </c>
      <c r="D204" t="s">
        <v>39</v>
      </c>
      <c r="F204" s="2">
        <f>$C$8*$C$4</f>
        <v>16000</v>
      </c>
      <c r="G204" s="2">
        <f>H204*$C$17*$C$4</f>
        <v>1500</v>
      </c>
      <c r="H204" s="26">
        <v>1.5</v>
      </c>
    </row>
    <row r="205" spans="1:8" x14ac:dyDescent="0.3">
      <c r="A205" s="63"/>
      <c r="C205" t="s">
        <v>37</v>
      </c>
      <c r="F205" s="2"/>
      <c r="G205" s="2">
        <f>G204/1000*$C$19</f>
        <v>600</v>
      </c>
      <c r="H205" s="26"/>
    </row>
    <row r="206" spans="1:8" x14ac:dyDescent="0.3">
      <c r="A206" s="63"/>
      <c r="B206" t="s">
        <v>9</v>
      </c>
      <c r="C206" t="s">
        <v>4</v>
      </c>
      <c r="D206" t="s">
        <v>12</v>
      </c>
      <c r="F206" s="2">
        <f>$C$7*$C$4</f>
        <v>18000</v>
      </c>
      <c r="G206" s="2">
        <f>H206*$C$17*$C$4</f>
        <v>2000</v>
      </c>
      <c r="H206" s="26">
        <v>2</v>
      </c>
    </row>
    <row r="207" spans="1:8" x14ac:dyDescent="0.3">
      <c r="A207" s="63"/>
      <c r="C207" t="s">
        <v>37</v>
      </c>
      <c r="F207" s="2"/>
      <c r="G207" s="2">
        <f>G206/1000*$C$19</f>
        <v>800</v>
      </c>
      <c r="H207" s="26"/>
    </row>
    <row r="208" spans="1:8" x14ac:dyDescent="0.3">
      <c r="A208" s="63"/>
      <c r="B208" t="s">
        <v>22</v>
      </c>
      <c r="C208" t="s">
        <v>4</v>
      </c>
      <c r="D208" t="s">
        <v>39</v>
      </c>
      <c r="F208" s="2">
        <f>$C$8*$C$4</f>
        <v>16000</v>
      </c>
      <c r="G208" s="2">
        <f>H208*$C$17*$C$4</f>
        <v>1500</v>
      </c>
      <c r="H208" s="26">
        <v>1.5</v>
      </c>
    </row>
    <row r="209" spans="1:8" x14ac:dyDescent="0.3">
      <c r="A209" s="63"/>
      <c r="C209" t="s">
        <v>37</v>
      </c>
      <c r="F209" s="2"/>
      <c r="G209" s="2">
        <f>G208/1000*$C$19</f>
        <v>600</v>
      </c>
      <c r="H209" s="26"/>
    </row>
    <row r="210" spans="1:8" x14ac:dyDescent="0.3">
      <c r="A210" s="63"/>
      <c r="B210" t="s">
        <v>9</v>
      </c>
      <c r="C210" t="s">
        <v>4</v>
      </c>
      <c r="D210" t="s">
        <v>12</v>
      </c>
      <c r="F210" s="2">
        <f>$C$7*$C$4</f>
        <v>18000</v>
      </c>
      <c r="G210" s="2">
        <f>H210*$C$17*$C$4</f>
        <v>2000</v>
      </c>
      <c r="H210" s="26">
        <v>2</v>
      </c>
    </row>
    <row r="211" spans="1:8" x14ac:dyDescent="0.3">
      <c r="A211" s="63"/>
      <c r="C211" t="s">
        <v>37</v>
      </c>
      <c r="F211" s="2"/>
      <c r="G211" s="2">
        <f>G210/1000*$C$19</f>
        <v>800</v>
      </c>
      <c r="H211" s="26"/>
    </row>
    <row r="212" spans="1:8" x14ac:dyDescent="0.3">
      <c r="A212" s="63"/>
      <c r="B212" t="s">
        <v>50</v>
      </c>
      <c r="C212" t="s">
        <v>4</v>
      </c>
      <c r="D212" t="s">
        <v>39</v>
      </c>
      <c r="F212" s="2">
        <f>$C$8*$C$4</f>
        <v>16000</v>
      </c>
      <c r="G212" s="2">
        <f>H212*$C$17*$C$4</f>
        <v>1500</v>
      </c>
      <c r="H212" s="26">
        <v>1.5</v>
      </c>
    </row>
    <row r="213" spans="1:8" x14ac:dyDescent="0.3">
      <c r="A213" s="63"/>
      <c r="C213" t="s">
        <v>37</v>
      </c>
      <c r="F213" s="2"/>
      <c r="G213" s="2">
        <f>G212/1000*$C$19</f>
        <v>600</v>
      </c>
      <c r="H213" s="26"/>
    </row>
    <row r="214" spans="1:8" x14ac:dyDescent="0.3">
      <c r="A214" s="63"/>
      <c r="B214" t="s">
        <v>9</v>
      </c>
      <c r="C214" t="s">
        <v>4</v>
      </c>
      <c r="D214" t="s">
        <v>12</v>
      </c>
      <c r="F214" s="2">
        <f>$C$7*$C$4</f>
        <v>18000</v>
      </c>
      <c r="G214" s="2">
        <f>H214*$C$17*$C$4</f>
        <v>2000</v>
      </c>
      <c r="H214" s="26">
        <v>2</v>
      </c>
    </row>
    <row r="215" spans="1:8" x14ac:dyDescent="0.3">
      <c r="A215" s="63"/>
      <c r="C215" t="s">
        <v>37</v>
      </c>
      <c r="F215" s="2"/>
      <c r="G215" s="2">
        <f>G214/1000*$C$19</f>
        <v>800</v>
      </c>
      <c r="H215" s="26"/>
    </row>
    <row r="216" spans="1:8" x14ac:dyDescent="0.3">
      <c r="A216" s="63"/>
      <c r="B216" t="s">
        <v>23</v>
      </c>
      <c r="C216" t="s">
        <v>4</v>
      </c>
      <c r="D216" t="s">
        <v>39</v>
      </c>
      <c r="F216" s="2">
        <f>$C$8*$C$4</f>
        <v>16000</v>
      </c>
      <c r="G216" s="2">
        <f>H216*$C$17*$C$4</f>
        <v>1500</v>
      </c>
      <c r="H216" s="26">
        <v>1.5</v>
      </c>
    </row>
    <row r="217" spans="1:8" x14ac:dyDescent="0.3">
      <c r="A217" s="63"/>
      <c r="C217" t="s">
        <v>37</v>
      </c>
      <c r="F217" s="2"/>
      <c r="G217" s="2">
        <f>G216/1000*$C$19</f>
        <v>600</v>
      </c>
      <c r="H217" s="26"/>
    </row>
    <row r="218" spans="1:8" x14ac:dyDescent="0.3">
      <c r="A218" s="63"/>
      <c r="B218" s="8" t="s">
        <v>54</v>
      </c>
      <c r="C218" s="8" t="s">
        <v>4</v>
      </c>
      <c r="D218" s="8" t="s">
        <v>14</v>
      </c>
      <c r="E218" s="8"/>
      <c r="F218" s="9">
        <f>$C$9*$C$4</f>
        <v>28000</v>
      </c>
      <c r="G218" s="9">
        <f>H218*$C$17*$C$4</f>
        <v>2500</v>
      </c>
      <c r="H218" s="27">
        <v>2.5</v>
      </c>
    </row>
    <row r="219" spans="1:8" x14ac:dyDescent="0.3">
      <c r="A219" s="63"/>
      <c r="B219" s="8"/>
      <c r="C219" s="8" t="s">
        <v>37</v>
      </c>
      <c r="D219" s="8"/>
      <c r="E219" s="8"/>
      <c r="F219" s="8"/>
      <c r="G219" s="9">
        <f>H218*$C$19</f>
        <v>1000</v>
      </c>
      <c r="H219" s="8"/>
    </row>
    <row r="220" spans="1:8" x14ac:dyDescent="0.3">
      <c r="A220" s="64" t="s">
        <v>40</v>
      </c>
      <c r="B220" s="25"/>
      <c r="C220" s="25"/>
      <c r="D220" s="25"/>
      <c r="E220" s="25" t="s">
        <v>77</v>
      </c>
      <c r="F220" s="25"/>
      <c r="G220" s="25"/>
      <c r="H220" s="25"/>
    </row>
    <row r="221" spans="1:8" x14ac:dyDescent="0.3">
      <c r="A221" s="64"/>
      <c r="B221" t="s">
        <v>6</v>
      </c>
      <c r="C221" t="s">
        <v>4</v>
      </c>
      <c r="D221" t="s">
        <v>13</v>
      </c>
      <c r="F221" s="2">
        <f>$C$8*$C$4</f>
        <v>16000</v>
      </c>
      <c r="G221" s="2">
        <f>H221*$C$17*$C$4</f>
        <v>1500</v>
      </c>
      <c r="H221" s="26">
        <v>1.5</v>
      </c>
    </row>
    <row r="222" spans="1:8" x14ac:dyDescent="0.3">
      <c r="A222" s="64"/>
      <c r="F222" s="2"/>
      <c r="G222" s="2">
        <f>G221/1000*$C$19</f>
        <v>600</v>
      </c>
      <c r="H222" s="26"/>
    </row>
    <row r="223" spans="1:8" x14ac:dyDescent="0.3">
      <c r="A223" s="64"/>
      <c r="C223" s="6" t="s">
        <v>7</v>
      </c>
      <c r="D223" t="s">
        <v>71</v>
      </c>
      <c r="E223">
        <v>2</v>
      </c>
      <c r="F223" s="2">
        <f>$C$25*E223*$C$4</f>
        <v>2286</v>
      </c>
      <c r="G223" s="2">
        <f>F223</f>
        <v>2286</v>
      </c>
      <c r="H223" s="2"/>
    </row>
    <row r="224" spans="1:8" x14ac:dyDescent="0.3">
      <c r="A224" s="64"/>
      <c r="C224" s="6" t="s">
        <v>7</v>
      </c>
      <c r="D224" t="s">
        <v>72</v>
      </c>
      <c r="E224">
        <v>3</v>
      </c>
      <c r="F224" s="2">
        <f>$C$28*E224*$C$4</f>
        <v>14967</v>
      </c>
      <c r="G224" s="2">
        <f>F224</f>
        <v>14967</v>
      </c>
      <c r="H224" s="2"/>
    </row>
    <row r="225" spans="1:8" x14ac:dyDescent="0.3">
      <c r="A225" s="64"/>
      <c r="C225" s="6" t="s">
        <v>7</v>
      </c>
      <c r="D225" s="3" t="s">
        <v>74</v>
      </c>
      <c r="E225" s="3">
        <v>2</v>
      </c>
      <c r="F225" s="2">
        <f>$C$29*E225*$C$4</f>
        <v>11740</v>
      </c>
      <c r="G225" s="2">
        <f>F225</f>
        <v>11740</v>
      </c>
      <c r="H225" s="2"/>
    </row>
    <row r="226" spans="1:8" x14ac:dyDescent="0.3">
      <c r="A226" s="64"/>
      <c r="B226" t="s">
        <v>6</v>
      </c>
      <c r="C226" s="6" t="s">
        <v>4</v>
      </c>
      <c r="D226" t="s">
        <v>13</v>
      </c>
      <c r="F226" s="2">
        <f>$C$8*$C$4</f>
        <v>16000</v>
      </c>
      <c r="G226" s="2">
        <f>H226*$C$17*$C$4</f>
        <v>1500</v>
      </c>
      <c r="H226" s="26">
        <v>1.5</v>
      </c>
    </row>
    <row r="227" spans="1:8" x14ac:dyDescent="0.3">
      <c r="A227" s="64"/>
      <c r="C227" s="6"/>
      <c r="F227" s="2"/>
      <c r="G227" s="2">
        <f>G226/1000*$C$19</f>
        <v>600</v>
      </c>
      <c r="H227" s="26"/>
    </row>
    <row r="228" spans="1:8" x14ac:dyDescent="0.3">
      <c r="A228" s="64"/>
      <c r="C228" s="6" t="s">
        <v>7</v>
      </c>
      <c r="D228" t="s">
        <v>71</v>
      </c>
      <c r="E228">
        <v>3</v>
      </c>
      <c r="F228" s="2">
        <f>$C$25*E228*$C$4</f>
        <v>3429</v>
      </c>
      <c r="G228" s="2">
        <f>F228</f>
        <v>3429</v>
      </c>
      <c r="H228" s="2"/>
    </row>
    <row r="229" spans="1:8" x14ac:dyDescent="0.3">
      <c r="A229" s="64"/>
      <c r="C229" s="6" t="s">
        <v>7</v>
      </c>
      <c r="D229" t="s">
        <v>72</v>
      </c>
      <c r="E229">
        <v>4</v>
      </c>
      <c r="F229" s="2">
        <f>$C$28*E229*$C$4</f>
        <v>19956</v>
      </c>
      <c r="G229" s="2">
        <f>F229</f>
        <v>19956</v>
      </c>
      <c r="H229" s="2"/>
    </row>
    <row r="230" spans="1:8" x14ac:dyDescent="0.3">
      <c r="A230" s="64"/>
      <c r="C230" s="6" t="s">
        <v>7</v>
      </c>
      <c r="D230" s="3" t="s">
        <v>74</v>
      </c>
      <c r="E230" s="3">
        <v>3</v>
      </c>
      <c r="F230" s="2">
        <f>$C$29*E230*$C$4</f>
        <v>17610</v>
      </c>
      <c r="G230" s="2">
        <f>F230</f>
        <v>17610</v>
      </c>
      <c r="H230" s="2"/>
    </row>
    <row r="231" spans="1:8" x14ac:dyDescent="0.3">
      <c r="A231" s="64"/>
      <c r="C231" s="6" t="s">
        <v>7</v>
      </c>
      <c r="D231" t="s">
        <v>76</v>
      </c>
      <c r="E231">
        <v>2.5</v>
      </c>
      <c r="F231" s="2">
        <f>$C$30*E231*$C$4</f>
        <v>7575</v>
      </c>
      <c r="G231" s="2">
        <f>F231</f>
        <v>7575</v>
      </c>
      <c r="H231" s="2"/>
    </row>
    <row r="232" spans="1:8" x14ac:dyDescent="0.3">
      <c r="A232" s="64"/>
      <c r="B232" t="s">
        <v>6</v>
      </c>
      <c r="C232" s="6" t="s">
        <v>4</v>
      </c>
      <c r="D232" t="s">
        <v>13</v>
      </c>
      <c r="F232" s="2">
        <f>$C$8*$C$4</f>
        <v>16000</v>
      </c>
      <c r="G232" s="2">
        <f>H232*$C$17*$C$4</f>
        <v>1500</v>
      </c>
      <c r="H232" s="26">
        <v>1.5</v>
      </c>
    </row>
    <row r="233" spans="1:8" x14ac:dyDescent="0.3">
      <c r="A233" s="64"/>
      <c r="C233" s="6"/>
      <c r="F233" s="2"/>
      <c r="G233" s="2">
        <f>G232/1000*$C$19</f>
        <v>600</v>
      </c>
      <c r="H233" s="26"/>
    </row>
    <row r="234" spans="1:8" x14ac:dyDescent="0.3">
      <c r="A234" s="64"/>
      <c r="C234" s="6" t="s">
        <v>7</v>
      </c>
      <c r="D234" t="s">
        <v>71</v>
      </c>
      <c r="E234">
        <v>5</v>
      </c>
      <c r="F234" s="2">
        <f>$C$25*E234*$C$4</f>
        <v>5715</v>
      </c>
      <c r="G234" s="2">
        <f>F234</f>
        <v>5715</v>
      </c>
      <c r="H234" s="2"/>
    </row>
    <row r="235" spans="1:8" x14ac:dyDescent="0.3">
      <c r="A235" s="64"/>
      <c r="C235" s="6" t="s">
        <v>7</v>
      </c>
      <c r="D235" s="3" t="s">
        <v>78</v>
      </c>
      <c r="E235" s="3">
        <v>5</v>
      </c>
      <c r="F235" s="2">
        <f>$C$31*E235*$C$4</f>
        <v>4375</v>
      </c>
      <c r="G235" s="2">
        <f>F235</f>
        <v>4375</v>
      </c>
      <c r="H235" s="2"/>
    </row>
    <row r="236" spans="1:8" x14ac:dyDescent="0.3">
      <c r="A236" s="64"/>
      <c r="B236" t="s">
        <v>6</v>
      </c>
      <c r="C236" s="6" t="s">
        <v>4</v>
      </c>
      <c r="D236" t="s">
        <v>13</v>
      </c>
      <c r="F236" s="2">
        <f>$C$8*$C$4</f>
        <v>16000</v>
      </c>
      <c r="G236" s="2">
        <f>H236*$C$17*$C$4</f>
        <v>1500</v>
      </c>
      <c r="H236" s="26">
        <v>1.5</v>
      </c>
    </row>
    <row r="237" spans="1:8" x14ac:dyDescent="0.3">
      <c r="A237" s="64"/>
      <c r="C237" s="6"/>
      <c r="F237" s="2"/>
      <c r="G237" s="2">
        <f>G236/1000*$C$19</f>
        <v>600</v>
      </c>
      <c r="H237" s="26"/>
    </row>
    <row r="238" spans="1:8" x14ac:dyDescent="0.3">
      <c r="A238" s="64"/>
      <c r="C238" s="6" t="s">
        <v>7</v>
      </c>
      <c r="D238" t="s">
        <v>71</v>
      </c>
      <c r="E238">
        <v>5</v>
      </c>
      <c r="F238" s="2">
        <f>$C$25*E238*$C$4</f>
        <v>5715</v>
      </c>
      <c r="G238" s="2">
        <f>F238</f>
        <v>5715</v>
      </c>
      <c r="H238" s="2"/>
    </row>
    <row r="239" spans="1:8" x14ac:dyDescent="0.3">
      <c r="A239" s="64"/>
      <c r="C239" s="6" t="s">
        <v>7</v>
      </c>
      <c r="D239" t="s">
        <v>76</v>
      </c>
      <c r="E239">
        <v>2.5</v>
      </c>
      <c r="F239" s="2">
        <f>$C$30*E239*$C$4</f>
        <v>7575</v>
      </c>
      <c r="G239" s="2">
        <f>F239</f>
        <v>7575</v>
      </c>
      <c r="H239" s="2"/>
    </row>
    <row r="240" spans="1:8" x14ac:dyDescent="0.3">
      <c r="A240" s="64"/>
      <c r="C240" s="6" t="s">
        <v>7</v>
      </c>
      <c r="D240" s="3" t="s">
        <v>78</v>
      </c>
      <c r="E240" s="3">
        <v>5</v>
      </c>
      <c r="F240" s="2">
        <f>$C$31*E240*$C$4</f>
        <v>4375</v>
      </c>
      <c r="G240" s="2">
        <f>F240</f>
        <v>4375</v>
      </c>
      <c r="H240" s="2"/>
    </row>
    <row r="241" spans="1:8" x14ac:dyDescent="0.3">
      <c r="A241" s="64"/>
      <c r="B241" t="s">
        <v>6</v>
      </c>
      <c r="C241" s="6" t="s">
        <v>4</v>
      </c>
      <c r="D241" t="s">
        <v>13</v>
      </c>
      <c r="F241" s="2">
        <f>$C$8*$C$4</f>
        <v>16000</v>
      </c>
      <c r="G241" s="2">
        <f>H241*$C$17*$C$4</f>
        <v>1500</v>
      </c>
      <c r="H241" s="26">
        <v>1.5</v>
      </c>
    </row>
    <row r="242" spans="1:8" x14ac:dyDescent="0.3">
      <c r="A242" s="64"/>
      <c r="C242" t="s">
        <v>37</v>
      </c>
      <c r="F242" s="2"/>
      <c r="G242" s="2">
        <f>G241/1000*$C$19</f>
        <v>600</v>
      </c>
      <c r="H242" s="26"/>
    </row>
    <row r="243" spans="1:8" x14ac:dyDescent="0.3">
      <c r="A243" s="64"/>
      <c r="C243" s="6" t="s">
        <v>7</v>
      </c>
      <c r="D243" t="s">
        <v>76</v>
      </c>
      <c r="E243">
        <v>2.5</v>
      </c>
      <c r="F243" s="2">
        <f>$C$30*E243*$C$4</f>
        <v>7575</v>
      </c>
      <c r="G243" s="2">
        <f>F243</f>
        <v>7575</v>
      </c>
      <c r="H243" s="26"/>
    </row>
    <row r="244" spans="1:8" x14ac:dyDescent="0.3">
      <c r="A244" s="64"/>
      <c r="C244" s="6" t="s">
        <v>7</v>
      </c>
      <c r="D244" t="s">
        <v>71</v>
      </c>
      <c r="E244">
        <v>5</v>
      </c>
      <c r="F244" s="2">
        <f>$C$25*E244*$C$4</f>
        <v>5715</v>
      </c>
      <c r="G244" s="2">
        <f>F244</f>
        <v>5715</v>
      </c>
      <c r="H244" s="2"/>
    </row>
    <row r="245" spans="1:8" x14ac:dyDescent="0.3">
      <c r="A245" s="62" t="s">
        <v>52</v>
      </c>
      <c r="B245" s="28" t="s">
        <v>100</v>
      </c>
      <c r="C245" s="29" t="s">
        <v>4</v>
      </c>
      <c r="D245" s="30"/>
      <c r="E245" s="30"/>
      <c r="F245" s="31">
        <f>$C$10*$C$4</f>
        <v>75000</v>
      </c>
      <c r="G245" s="31">
        <f>F245</f>
        <v>75000</v>
      </c>
      <c r="H245" s="31"/>
    </row>
    <row r="246" spans="1:8" x14ac:dyDescent="0.3">
      <c r="A246" s="62"/>
      <c r="B246" s="28"/>
      <c r="C246" s="29" t="s">
        <v>43</v>
      </c>
      <c r="D246" s="30" t="s">
        <v>96</v>
      </c>
      <c r="E246" s="30"/>
      <c r="F246" s="13">
        <f>$C$21*$C$4</f>
        <v>5000</v>
      </c>
      <c r="G246" s="31">
        <f t="shared" ref="G246:G251" si="8">F246</f>
        <v>5000</v>
      </c>
      <c r="H246" s="31"/>
    </row>
    <row r="247" spans="1:8" x14ac:dyDescent="0.3">
      <c r="A247" s="62"/>
      <c r="B247" s="28" t="s">
        <v>94</v>
      </c>
      <c r="C247" s="29" t="s">
        <v>4</v>
      </c>
      <c r="D247" s="30"/>
      <c r="E247" s="30"/>
      <c r="F247" s="31">
        <f t="shared" ref="F247:F250" si="9">$C$14*$C$4</f>
        <v>35000</v>
      </c>
      <c r="G247" s="31">
        <f t="shared" si="8"/>
        <v>35000</v>
      </c>
      <c r="H247" s="31"/>
    </row>
    <row r="248" spans="1:8" x14ac:dyDescent="0.3">
      <c r="A248" s="62"/>
      <c r="B248" s="28" t="s">
        <v>95</v>
      </c>
      <c r="C248" s="29" t="s">
        <v>4</v>
      </c>
      <c r="D248" s="30"/>
      <c r="E248" s="30"/>
      <c r="F248" s="31">
        <f t="shared" si="9"/>
        <v>35000</v>
      </c>
      <c r="G248" s="31">
        <f t="shared" si="8"/>
        <v>35000</v>
      </c>
      <c r="H248" s="31"/>
    </row>
    <row r="249" spans="1:8" x14ac:dyDescent="0.3">
      <c r="A249" s="62"/>
      <c r="B249" s="28" t="s">
        <v>97</v>
      </c>
      <c r="C249" s="29" t="s">
        <v>4</v>
      </c>
      <c r="D249" s="30"/>
      <c r="E249" s="30"/>
      <c r="F249" s="31">
        <f t="shared" si="9"/>
        <v>35000</v>
      </c>
      <c r="G249" s="31">
        <f t="shared" si="8"/>
        <v>35000</v>
      </c>
      <c r="H249" s="31"/>
    </row>
    <row r="250" spans="1:8" x14ac:dyDescent="0.3">
      <c r="A250" s="62"/>
      <c r="B250" s="28" t="s">
        <v>101</v>
      </c>
      <c r="C250" s="29" t="s">
        <v>4</v>
      </c>
      <c r="D250" s="30"/>
      <c r="E250" s="30"/>
      <c r="F250" s="31">
        <f t="shared" si="9"/>
        <v>35000</v>
      </c>
      <c r="G250" s="31">
        <f t="shared" si="8"/>
        <v>35000</v>
      </c>
      <c r="H250" s="31"/>
    </row>
    <row r="251" spans="1:8" x14ac:dyDescent="0.3">
      <c r="A251" s="62"/>
      <c r="B251" s="28"/>
      <c r="C251" s="29" t="s">
        <v>43</v>
      </c>
      <c r="D251" s="30" t="s">
        <v>51</v>
      </c>
      <c r="E251" s="30"/>
      <c r="F251" s="13">
        <f>$C$21*$C$4</f>
        <v>5000</v>
      </c>
      <c r="G251" s="31">
        <f t="shared" si="8"/>
        <v>5000</v>
      </c>
      <c r="H251" s="31"/>
    </row>
    <row r="252" spans="1:8" x14ac:dyDescent="0.3">
      <c r="A252" s="62"/>
      <c r="B252" s="30" t="s">
        <v>42</v>
      </c>
      <c r="C252" s="29" t="s">
        <v>4</v>
      </c>
      <c r="D252" s="30" t="s">
        <v>53</v>
      </c>
      <c r="E252" s="30"/>
      <c r="F252" s="31">
        <v>35000</v>
      </c>
      <c r="G252" s="31">
        <v>12000</v>
      </c>
      <c r="H252" s="31"/>
    </row>
    <row r="253" spans="1:8" x14ac:dyDescent="0.3">
      <c r="A253" s="62"/>
      <c r="B253" s="30">
        <f>25322*2%</f>
        <v>506.44</v>
      </c>
      <c r="C253" s="29" t="s">
        <v>43</v>
      </c>
      <c r="D253" s="30" t="s">
        <v>60</v>
      </c>
      <c r="E253" s="32">
        <v>0.02</v>
      </c>
      <c r="F253" s="31">
        <f>25322*E253*$C$20</f>
        <v>202576</v>
      </c>
      <c r="G253" s="31">
        <f>F253</f>
        <v>202576</v>
      </c>
      <c r="H253" s="31"/>
    </row>
    <row r="254" spans="1:8" x14ac:dyDescent="0.3">
      <c r="F254" s="4">
        <f>SUM(F196:F252)</f>
        <v>718850</v>
      </c>
      <c r="G254" s="4">
        <f>SUM(G196:G253)</f>
        <v>656326</v>
      </c>
    </row>
  </sheetData>
  <mergeCells count="12">
    <mergeCell ref="A245:A253"/>
    <mergeCell ref="A134:A157"/>
    <mergeCell ref="A158:A182"/>
    <mergeCell ref="A183:A190"/>
    <mergeCell ref="A196:A219"/>
    <mergeCell ref="A220:A244"/>
    <mergeCell ref="A73:A78"/>
    <mergeCell ref="A122:A128"/>
    <mergeCell ref="A84:A105"/>
    <mergeCell ref="A34:A57"/>
    <mergeCell ref="A58:A72"/>
    <mergeCell ref="A106:A1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8"/>
  <sheetViews>
    <sheetView workbookViewId="0">
      <selection activeCell="F43" sqref="F43"/>
    </sheetView>
  </sheetViews>
  <sheetFormatPr defaultRowHeight="14.4" x14ac:dyDescent="0.3"/>
  <cols>
    <col min="1" max="1" width="5.77734375" customWidth="1"/>
    <col min="2" max="2" width="53.77734375" bestFit="1" customWidth="1"/>
    <col min="3" max="3" width="17.21875" customWidth="1"/>
    <col min="4" max="4" width="15.77734375" customWidth="1"/>
    <col min="5" max="5" width="12.44140625" customWidth="1"/>
    <col min="6" max="6" width="12.109375" customWidth="1"/>
    <col min="7" max="7" width="10.21875" customWidth="1"/>
    <col min="8" max="8" width="62.21875" customWidth="1"/>
    <col min="9" max="9" width="53.77734375" customWidth="1"/>
  </cols>
  <sheetData>
    <row r="4" spans="1:7" x14ac:dyDescent="0.3">
      <c r="A4" s="44" t="s">
        <v>181</v>
      </c>
      <c r="B4" s="40"/>
      <c r="C4" s="40"/>
      <c r="D4" s="40"/>
      <c r="E4" s="40"/>
      <c r="F4" s="40"/>
      <c r="G4" s="2"/>
    </row>
    <row r="5" spans="1:7" x14ac:dyDescent="0.3">
      <c r="A5" s="42" t="s">
        <v>131</v>
      </c>
      <c r="B5" s="42"/>
      <c r="C5" s="42"/>
      <c r="D5" s="42"/>
      <c r="E5" s="42"/>
      <c r="F5" s="42"/>
      <c r="G5" s="2"/>
    </row>
    <row r="6" spans="1:7" x14ac:dyDescent="0.3">
      <c r="A6" s="42"/>
      <c r="B6" s="42" t="s">
        <v>123</v>
      </c>
      <c r="C6" s="42" t="s">
        <v>122</v>
      </c>
      <c r="D6" s="42"/>
      <c r="E6" s="43">
        <v>22000</v>
      </c>
      <c r="F6" s="42" t="s">
        <v>117</v>
      </c>
      <c r="G6" s="2"/>
    </row>
    <row r="7" spans="1:7" x14ac:dyDescent="0.3">
      <c r="A7" s="42"/>
      <c r="B7" s="42" t="s">
        <v>124</v>
      </c>
      <c r="C7" s="42" t="s">
        <v>118</v>
      </c>
      <c r="D7" s="42"/>
      <c r="E7" s="43">
        <v>9000</v>
      </c>
      <c r="F7" s="42" t="s">
        <v>117</v>
      </c>
      <c r="G7" s="2"/>
    </row>
    <row r="8" spans="1:7" x14ac:dyDescent="0.3">
      <c r="A8" s="42"/>
      <c r="B8" s="42" t="s">
        <v>125</v>
      </c>
      <c r="C8" s="42"/>
      <c r="D8" s="42"/>
      <c r="E8" s="43">
        <v>7000</v>
      </c>
      <c r="F8" s="42" t="s">
        <v>117</v>
      </c>
      <c r="G8" s="2"/>
    </row>
    <row r="9" spans="1:7" x14ac:dyDescent="0.3">
      <c r="A9" s="42"/>
      <c r="B9" s="42" t="s">
        <v>121</v>
      </c>
      <c r="C9" s="42" t="s">
        <v>206</v>
      </c>
      <c r="D9" s="42"/>
      <c r="E9" s="43">
        <v>39600</v>
      </c>
      <c r="F9" s="42" t="s">
        <v>117</v>
      </c>
      <c r="G9" s="2"/>
    </row>
    <row r="10" spans="1:7" x14ac:dyDescent="0.3">
      <c r="A10" s="42"/>
      <c r="B10" s="42" t="s">
        <v>126</v>
      </c>
      <c r="C10" s="42" t="s">
        <v>122</v>
      </c>
      <c r="D10" s="42"/>
      <c r="E10" s="43">
        <v>17000</v>
      </c>
      <c r="F10" s="42" t="s">
        <v>117</v>
      </c>
      <c r="G10" s="2"/>
    </row>
    <row r="11" spans="1:7" x14ac:dyDescent="0.3">
      <c r="A11" s="11" t="s">
        <v>120</v>
      </c>
      <c r="B11" s="11"/>
      <c r="C11" s="11"/>
      <c r="D11" s="11"/>
      <c r="E11" s="13"/>
      <c r="F11" s="11"/>
      <c r="G11" s="2"/>
    </row>
    <row r="12" spans="1:7" x14ac:dyDescent="0.3">
      <c r="A12" s="11"/>
      <c r="B12" s="11" t="s">
        <v>124</v>
      </c>
      <c r="C12" s="11" t="s">
        <v>119</v>
      </c>
      <c r="D12" s="11"/>
      <c r="E12" s="13">
        <v>7000</v>
      </c>
      <c r="F12" s="11" t="s">
        <v>117</v>
      </c>
      <c r="G12" s="2"/>
    </row>
    <row r="13" spans="1:7" x14ac:dyDescent="0.3">
      <c r="A13" s="11"/>
      <c r="B13" s="11" t="s">
        <v>125</v>
      </c>
      <c r="C13" s="11"/>
      <c r="D13" s="11"/>
      <c r="E13" s="13">
        <v>7000</v>
      </c>
      <c r="F13" s="11" t="s">
        <v>117</v>
      </c>
      <c r="G13" s="2"/>
    </row>
    <row r="14" spans="1:7" x14ac:dyDescent="0.3">
      <c r="A14" s="11"/>
      <c r="B14" s="11" t="s">
        <v>135</v>
      </c>
      <c r="C14" s="11" t="s">
        <v>205</v>
      </c>
      <c r="D14" s="11"/>
      <c r="E14" s="13">
        <v>32400</v>
      </c>
      <c r="F14" s="11" t="s">
        <v>117</v>
      </c>
      <c r="G14" s="2"/>
    </row>
    <row r="15" spans="1:7" x14ac:dyDescent="0.3">
      <c r="A15" s="11"/>
      <c r="B15" s="11" t="s">
        <v>134</v>
      </c>
      <c r="C15" s="11"/>
      <c r="D15" s="11"/>
      <c r="E15" s="13">
        <v>66000</v>
      </c>
      <c r="F15" s="11" t="s">
        <v>117</v>
      </c>
      <c r="G15" s="2"/>
    </row>
    <row r="16" spans="1:7" x14ac:dyDescent="0.3">
      <c r="A16" s="11"/>
      <c r="B16" s="11" t="s">
        <v>126</v>
      </c>
      <c r="C16" s="11" t="s">
        <v>118</v>
      </c>
      <c r="D16" s="11"/>
      <c r="E16" s="13">
        <v>9000</v>
      </c>
      <c r="F16" s="11" t="s">
        <v>117</v>
      </c>
      <c r="G16" s="2"/>
    </row>
    <row r="17" spans="1:15" x14ac:dyDescent="0.3">
      <c r="A17" s="42" t="s">
        <v>132</v>
      </c>
      <c r="B17" s="42"/>
      <c r="C17" s="42"/>
      <c r="D17" s="42"/>
      <c r="E17" s="43"/>
      <c r="F17" s="42"/>
      <c r="G17" s="2"/>
    </row>
    <row r="18" spans="1:15" x14ac:dyDescent="0.3">
      <c r="A18" s="42"/>
      <c r="B18" s="42" t="s">
        <v>128</v>
      </c>
      <c r="C18" s="42" t="s">
        <v>115</v>
      </c>
      <c r="D18" s="42"/>
      <c r="E18" s="43">
        <v>180000</v>
      </c>
      <c r="F18" s="42" t="s">
        <v>117</v>
      </c>
      <c r="G18" s="2"/>
    </row>
    <row r="19" spans="1:15" x14ac:dyDescent="0.3">
      <c r="A19" s="42"/>
      <c r="B19" s="42" t="s">
        <v>127</v>
      </c>
      <c r="C19" s="42" t="s">
        <v>129</v>
      </c>
      <c r="D19" s="42"/>
      <c r="E19" s="43">
        <v>9000</v>
      </c>
      <c r="F19" s="42" t="s">
        <v>117</v>
      </c>
      <c r="G19" s="2"/>
    </row>
    <row r="20" spans="1:15" x14ac:dyDescent="0.3">
      <c r="A20" s="11" t="s">
        <v>130</v>
      </c>
      <c r="B20" s="11"/>
      <c r="C20" s="11"/>
      <c r="D20" s="57" t="s">
        <v>182</v>
      </c>
      <c r="E20" s="11"/>
      <c r="F20" s="11"/>
      <c r="G20" s="2"/>
    </row>
    <row r="21" spans="1:15" x14ac:dyDescent="0.3">
      <c r="A21" s="11"/>
      <c r="B21" s="11" t="s">
        <v>116</v>
      </c>
      <c r="C21" s="11"/>
      <c r="D21" s="11">
        <v>40</v>
      </c>
      <c r="E21" s="13">
        <f>D21*4444</f>
        <v>177760</v>
      </c>
      <c r="F21" s="11" t="s">
        <v>117</v>
      </c>
      <c r="G21" s="2"/>
      <c r="H21" s="2"/>
    </row>
    <row r="22" spans="1:15" x14ac:dyDescent="0.3">
      <c r="A22" s="11"/>
      <c r="B22" s="11" t="s">
        <v>133</v>
      </c>
      <c r="C22" s="11"/>
      <c r="D22" s="11">
        <v>250</v>
      </c>
      <c r="E22" s="13">
        <f>D22*4444</f>
        <v>1111000</v>
      </c>
      <c r="F22" s="11" t="s">
        <v>117</v>
      </c>
      <c r="G22" s="2"/>
      <c r="H22" s="2"/>
    </row>
    <row r="23" spans="1:15" x14ac:dyDescent="0.3">
      <c r="A23" s="11" t="s">
        <v>189</v>
      </c>
      <c r="B23" s="11"/>
      <c r="C23" s="11"/>
      <c r="D23" s="11"/>
      <c r="E23" s="13"/>
      <c r="F23" s="11"/>
      <c r="G23" s="2"/>
    </row>
    <row r="24" spans="1:15" x14ac:dyDescent="0.3">
      <c r="A24" s="11"/>
      <c r="B24" s="11" t="s">
        <v>4</v>
      </c>
      <c r="C24" s="11"/>
      <c r="D24" s="11"/>
      <c r="E24" s="13">
        <v>500000</v>
      </c>
      <c r="F24" s="11" t="s">
        <v>117</v>
      </c>
      <c r="G24" s="2"/>
    </row>
    <row r="25" spans="1:15" x14ac:dyDescent="0.3">
      <c r="A25" s="44" t="s">
        <v>136</v>
      </c>
      <c r="B25" s="40"/>
      <c r="C25" s="40"/>
      <c r="D25" s="40"/>
      <c r="E25" s="45">
        <f>SUM(E6:E24)</f>
        <v>2193760</v>
      </c>
      <c r="F25" s="40" t="s">
        <v>117</v>
      </c>
      <c r="G25" s="2"/>
    </row>
    <row r="28" spans="1:15" x14ac:dyDescent="0.3">
      <c r="B28" s="58" t="s">
        <v>175</v>
      </c>
      <c r="C28" s="58">
        <v>40</v>
      </c>
      <c r="D28" s="58"/>
      <c r="E28" s="58"/>
    </row>
    <row r="29" spans="1:15" x14ac:dyDescent="0.3">
      <c r="B29" s="58" t="s">
        <v>176</v>
      </c>
      <c r="C29" s="58">
        <v>100</v>
      </c>
      <c r="D29" s="58"/>
      <c r="E29" s="58"/>
    </row>
    <row r="30" spans="1:15" x14ac:dyDescent="0.3">
      <c r="B30" s="58" t="s">
        <v>177</v>
      </c>
      <c r="C30" s="58">
        <f>ROUND(4000/0.9,0)</f>
        <v>4444</v>
      </c>
      <c r="D30" s="58"/>
      <c r="E30" s="58"/>
    </row>
    <row r="32" spans="1:15" x14ac:dyDescent="0.3">
      <c r="B32" s="54" t="s">
        <v>137</v>
      </c>
      <c r="C32" s="55" t="s">
        <v>179</v>
      </c>
      <c r="D32" s="55" t="s">
        <v>178</v>
      </c>
      <c r="E32" s="55" t="s">
        <v>180</v>
      </c>
      <c r="H32" s="46" t="s">
        <v>138</v>
      </c>
      <c r="I32" s="46" t="s">
        <v>139</v>
      </c>
      <c r="J32" s="49"/>
      <c r="K32" s="49"/>
      <c r="L32" s="49"/>
      <c r="M32" s="49"/>
      <c r="N32" s="49"/>
      <c r="O32" s="49"/>
    </row>
    <row r="33" spans="2:17" x14ac:dyDescent="0.3">
      <c r="B33" s="52" t="s">
        <v>140</v>
      </c>
      <c r="C33" s="11">
        <f>$C$28*2</f>
        <v>80</v>
      </c>
      <c r="D33" s="11">
        <v>3260</v>
      </c>
      <c r="E33" s="13">
        <f>C33*D33</f>
        <v>260800</v>
      </c>
      <c r="H33" s="47" t="s">
        <v>141</v>
      </c>
      <c r="I33" s="47" t="s">
        <v>142</v>
      </c>
      <c r="J33" s="49"/>
      <c r="K33" s="49"/>
      <c r="L33" s="49"/>
      <c r="M33" s="49"/>
      <c r="N33" s="49"/>
      <c r="O33" s="49"/>
    </row>
    <row r="34" spans="2:17" x14ac:dyDescent="0.3">
      <c r="B34" s="52" t="s">
        <v>143</v>
      </c>
      <c r="C34" s="11">
        <f>$C$28*2</f>
        <v>80</v>
      </c>
      <c r="D34" s="11">
        <v>395</v>
      </c>
      <c r="E34" s="13">
        <f t="shared" ref="E34:E45" si="0">C34*D34</f>
        <v>31600</v>
      </c>
      <c r="H34" s="47" t="s">
        <v>144</v>
      </c>
      <c r="I34" s="47" t="s">
        <v>142</v>
      </c>
      <c r="J34" s="49"/>
      <c r="K34" s="49"/>
      <c r="L34" s="49"/>
      <c r="M34" s="49"/>
      <c r="N34" s="49"/>
      <c r="O34" s="49"/>
    </row>
    <row r="35" spans="2:17" x14ac:dyDescent="0.3">
      <c r="B35" s="52" t="s">
        <v>145</v>
      </c>
      <c r="C35" s="11">
        <f>$C$28*2</f>
        <v>80</v>
      </c>
      <c r="D35" s="11">
        <v>505</v>
      </c>
      <c r="E35" s="13">
        <f t="shared" si="0"/>
        <v>40400</v>
      </c>
      <c r="H35" s="47" t="s">
        <v>146</v>
      </c>
      <c r="I35" s="47" t="s">
        <v>142</v>
      </c>
      <c r="J35" s="49"/>
      <c r="K35" s="49"/>
      <c r="L35" s="49"/>
      <c r="M35" s="49"/>
      <c r="N35" s="49"/>
      <c r="O35" s="49"/>
    </row>
    <row r="36" spans="2:17" x14ac:dyDescent="0.3">
      <c r="B36" s="52" t="s">
        <v>147</v>
      </c>
      <c r="C36" s="11">
        <f>$C$28*2</f>
        <v>80</v>
      </c>
      <c r="D36" s="11">
        <v>625</v>
      </c>
      <c r="E36" s="13">
        <f t="shared" si="0"/>
        <v>50000</v>
      </c>
      <c r="H36" s="47" t="s">
        <v>148</v>
      </c>
      <c r="I36" s="47" t="s">
        <v>142</v>
      </c>
      <c r="J36" s="49"/>
      <c r="K36" s="49"/>
      <c r="L36" s="49"/>
      <c r="M36" s="49"/>
      <c r="N36" s="49"/>
      <c r="O36" s="49"/>
    </row>
    <row r="37" spans="2:17" x14ac:dyDescent="0.3">
      <c r="B37" s="52" t="s">
        <v>149</v>
      </c>
      <c r="C37" s="11">
        <f>ROUNDUP($C$29*$C$28/1000,0)</f>
        <v>4</v>
      </c>
      <c r="D37" s="11">
        <v>10850</v>
      </c>
      <c r="E37" s="13">
        <f t="shared" si="0"/>
        <v>43400</v>
      </c>
      <c r="H37" s="47" t="s">
        <v>150</v>
      </c>
      <c r="I37" s="47" t="s">
        <v>151</v>
      </c>
      <c r="J37" s="49"/>
      <c r="K37" s="49"/>
      <c r="L37" s="49"/>
      <c r="M37" s="49"/>
      <c r="N37" s="49"/>
      <c r="O37" s="49"/>
    </row>
    <row r="38" spans="2:17" x14ac:dyDescent="0.3">
      <c r="B38" s="53" t="s">
        <v>152</v>
      </c>
      <c r="C38" s="11">
        <f>$C$28*2</f>
        <v>80</v>
      </c>
      <c r="D38" s="11">
        <v>150</v>
      </c>
      <c r="E38" s="13">
        <f t="shared" si="0"/>
        <v>12000</v>
      </c>
      <c r="H38" s="48" t="s">
        <v>153</v>
      </c>
      <c r="I38" s="47" t="s">
        <v>154</v>
      </c>
      <c r="J38" s="49"/>
      <c r="K38" s="49"/>
      <c r="L38" s="49"/>
      <c r="M38" s="49"/>
      <c r="N38" s="49"/>
      <c r="O38" s="49"/>
    </row>
    <row r="39" spans="2:17" x14ac:dyDescent="0.3">
      <c r="B39" s="52" t="s">
        <v>155</v>
      </c>
      <c r="C39" s="11">
        <f>((C29/5)-1)*C28</f>
        <v>760</v>
      </c>
      <c r="D39" s="11">
        <v>1960</v>
      </c>
      <c r="E39" s="13">
        <f t="shared" si="0"/>
        <v>1489600</v>
      </c>
      <c r="H39" s="47" t="s">
        <v>156</v>
      </c>
      <c r="I39" s="47" t="s">
        <v>157</v>
      </c>
      <c r="J39" s="49"/>
      <c r="K39" s="49"/>
      <c r="L39" s="49"/>
      <c r="M39" s="49"/>
      <c r="N39" s="49"/>
      <c r="O39" s="49"/>
    </row>
    <row r="40" spans="2:17" x14ac:dyDescent="0.3">
      <c r="B40" s="52" t="s">
        <v>158</v>
      </c>
      <c r="C40" s="11">
        <f>ROUNDUP($C$29*6*$C$28/1000,0)</f>
        <v>24</v>
      </c>
      <c r="D40" s="11">
        <v>11250</v>
      </c>
      <c r="E40" s="13">
        <f t="shared" si="0"/>
        <v>270000</v>
      </c>
      <c r="H40" s="47" t="s">
        <v>159</v>
      </c>
      <c r="I40" s="47" t="s">
        <v>160</v>
      </c>
      <c r="J40" s="49"/>
      <c r="K40" s="49"/>
      <c r="L40" s="49"/>
      <c r="M40" s="49"/>
      <c r="N40" s="49"/>
      <c r="O40" s="49"/>
    </row>
    <row r="41" spans="2:17" x14ac:dyDescent="0.3">
      <c r="B41" s="52" t="s">
        <v>161</v>
      </c>
      <c r="C41" s="11">
        <f>$C$28*12</f>
        <v>480</v>
      </c>
      <c r="D41" s="11">
        <v>143</v>
      </c>
      <c r="E41" s="13">
        <f t="shared" si="0"/>
        <v>68640</v>
      </c>
      <c r="H41" s="47" t="s">
        <v>162</v>
      </c>
      <c r="I41" s="47" t="s">
        <v>163</v>
      </c>
      <c r="J41" s="49"/>
      <c r="K41" s="49"/>
      <c r="L41" s="49"/>
      <c r="M41" s="49"/>
      <c r="N41" s="49"/>
      <c r="O41" s="49"/>
    </row>
    <row r="42" spans="2:17" x14ac:dyDescent="0.3">
      <c r="B42" s="52" t="s">
        <v>164</v>
      </c>
      <c r="C42" s="11">
        <f>$C$28*12</f>
        <v>480</v>
      </c>
      <c r="D42" s="11">
        <v>72</v>
      </c>
      <c r="E42" s="13">
        <f t="shared" si="0"/>
        <v>34560</v>
      </c>
      <c r="H42" s="47" t="s">
        <v>165</v>
      </c>
      <c r="I42" s="47" t="s">
        <v>163</v>
      </c>
      <c r="J42" s="49"/>
      <c r="K42" s="49"/>
      <c r="L42" s="49"/>
      <c r="M42" s="49"/>
      <c r="N42" s="49"/>
      <c r="O42" s="49"/>
    </row>
    <row r="43" spans="2:17" x14ac:dyDescent="0.3">
      <c r="B43" s="52" t="s">
        <v>166</v>
      </c>
      <c r="C43" s="11">
        <f>$C$28*6</f>
        <v>240</v>
      </c>
      <c r="D43" s="11">
        <v>105</v>
      </c>
      <c r="E43" s="13">
        <f t="shared" si="0"/>
        <v>25200</v>
      </c>
      <c r="H43" s="47" t="s">
        <v>167</v>
      </c>
      <c r="I43" s="47" t="s">
        <v>168</v>
      </c>
      <c r="J43" s="49"/>
      <c r="K43" s="49"/>
      <c r="L43" s="49"/>
      <c r="M43" s="49"/>
      <c r="N43" s="49"/>
      <c r="O43" s="49"/>
    </row>
    <row r="44" spans="2:17" x14ac:dyDescent="0.3">
      <c r="B44" s="30" t="s">
        <v>169</v>
      </c>
      <c r="C44" s="11">
        <f>ROUNDUP($C$30/100,0)</f>
        <v>45</v>
      </c>
      <c r="D44" s="11">
        <v>110</v>
      </c>
      <c r="E44" s="13">
        <f t="shared" si="0"/>
        <v>4950</v>
      </c>
      <c r="H44" s="50" t="s">
        <v>170</v>
      </c>
      <c r="I44" s="51" t="s">
        <v>171</v>
      </c>
      <c r="J44" s="49"/>
      <c r="K44" s="49"/>
      <c r="L44" s="49"/>
      <c r="M44" s="49"/>
      <c r="N44" s="49"/>
      <c r="O44" s="49"/>
    </row>
    <row r="45" spans="2:17" x14ac:dyDescent="0.3">
      <c r="B45" s="29" t="s">
        <v>172</v>
      </c>
      <c r="C45" s="11">
        <f>ROUNDUP($C$30/500,0)</f>
        <v>9</v>
      </c>
      <c r="D45" s="11">
        <f>11.4*500</f>
        <v>5700</v>
      </c>
      <c r="E45" s="13">
        <f t="shared" si="0"/>
        <v>51300</v>
      </c>
      <c r="F45" s="2"/>
      <c r="H45" s="50" t="s">
        <v>173</v>
      </c>
      <c r="I45" s="51" t="s">
        <v>174</v>
      </c>
      <c r="J45" s="49"/>
      <c r="K45" s="49"/>
      <c r="L45" s="49"/>
      <c r="M45" s="49"/>
      <c r="N45" s="49"/>
      <c r="O45" s="49"/>
    </row>
    <row r="46" spans="2:17" x14ac:dyDescent="0.3">
      <c r="B46" s="41"/>
      <c r="C46" s="41"/>
      <c r="D46" s="41"/>
      <c r="E46" s="56">
        <f>SUM(E33:E45)</f>
        <v>2382450</v>
      </c>
      <c r="F46" s="61"/>
      <c r="G46" s="61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2:17" x14ac:dyDescent="0.3">
      <c r="B47" s="60"/>
    </row>
    <row r="48" spans="2:17" x14ac:dyDescent="0.3">
      <c r="B48" s="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Bevétel</vt:lpstr>
      <vt:lpstr>Költség</vt:lpstr>
      <vt:lpstr>Telepítés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Pflanzner Sándor</dc:creator>
  <cp:lastModifiedBy>Rambo</cp:lastModifiedBy>
  <dcterms:created xsi:type="dcterms:W3CDTF">2014-08-05T07:45:00Z</dcterms:created>
  <dcterms:modified xsi:type="dcterms:W3CDTF">2015-11-01T18:46:38Z</dcterms:modified>
</cp:coreProperties>
</file>